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Egale inclinaison" sheetId="1" r:id="rId1"/>
    <sheet name="Egale épaisseur" sheetId="2" r:id="rId2"/>
    <sheet name="Feuil3" sheetId="3" r:id="rId3"/>
  </sheets>
  <definedNames>
    <definedName name="a">'Egale épaisseur'!$F$5</definedName>
    <definedName name="e">'Egale inclinaison'!$B$3</definedName>
    <definedName name="ee">'Egale épaisseur'!$B$5</definedName>
    <definedName name="x">'Egale épaisseur'!$E$2</definedName>
  </definedNames>
  <calcPr fullCalcOnLoad="1"/>
</workbook>
</file>

<file path=xl/sharedStrings.xml><?xml version="1.0" encoding="utf-8"?>
<sst xmlns="http://schemas.openxmlformats.org/spreadsheetml/2006/main" count="115" uniqueCount="69">
  <si>
    <t>Séparatrice</t>
  </si>
  <si>
    <t>Miroir fixe M1</t>
  </si>
  <si>
    <t>Miroir Mobil M2</t>
  </si>
  <si>
    <t>M'1</t>
  </si>
  <si>
    <t>Lentille L</t>
  </si>
  <si>
    <t>Foyer L</t>
  </si>
  <si>
    <t>Rayon incident</t>
  </si>
  <si>
    <t>Point I</t>
  </si>
  <si>
    <t>Point J</t>
  </si>
  <si>
    <t>Point K</t>
  </si>
  <si>
    <t>Point K'</t>
  </si>
  <si>
    <t>Point L</t>
  </si>
  <si>
    <t>Point J'</t>
  </si>
  <si>
    <t>Point M</t>
  </si>
  <si>
    <t>Plan focal</t>
  </si>
  <si>
    <t>pente IK</t>
  </si>
  <si>
    <t>Inverse</t>
  </si>
  <si>
    <t>alpha</t>
  </si>
  <si>
    <t>beta</t>
  </si>
  <si>
    <t>Construction</t>
  </si>
  <si>
    <t>Point N</t>
  </si>
  <si>
    <t>Point P</t>
  </si>
  <si>
    <t>incidence</t>
  </si>
  <si>
    <t>epaisseur</t>
  </si>
  <si>
    <t>i</t>
  </si>
  <si>
    <t>x</t>
  </si>
  <si>
    <t>y</t>
  </si>
  <si>
    <t>différence de marche</t>
  </si>
  <si>
    <t>longueur d'onde</t>
  </si>
  <si>
    <t>ordre</t>
  </si>
  <si>
    <t>e =</t>
  </si>
  <si>
    <t>i =</t>
  </si>
  <si>
    <t>d =</t>
  </si>
  <si>
    <t>l =</t>
  </si>
  <si>
    <t>p =</t>
  </si>
  <si>
    <t>choix</t>
  </si>
  <si>
    <t>M1</t>
  </si>
  <si>
    <t>M2</t>
  </si>
  <si>
    <t>L</t>
  </si>
  <si>
    <t>PF</t>
  </si>
  <si>
    <t>I</t>
  </si>
  <si>
    <t>Sp M'1</t>
  </si>
  <si>
    <t>K</t>
  </si>
  <si>
    <t>J'</t>
  </si>
  <si>
    <t>N+ Constr</t>
  </si>
  <si>
    <t>P</t>
  </si>
  <si>
    <t>M</t>
  </si>
  <si>
    <t xml:space="preserve">x = </t>
  </si>
  <si>
    <t>inclinaison M1</t>
  </si>
  <si>
    <t xml:space="preserve">a = </t>
  </si>
  <si>
    <t>a</t>
  </si>
  <si>
    <t>tan(a)</t>
  </si>
  <si>
    <t>2*a</t>
  </si>
  <si>
    <t>tan(2a)</t>
  </si>
  <si>
    <t>Focale</t>
  </si>
  <si>
    <t>p</t>
  </si>
  <si>
    <t>p'</t>
  </si>
  <si>
    <t>Ecran</t>
  </si>
  <si>
    <t>J</t>
  </si>
  <si>
    <t>N</t>
  </si>
  <si>
    <t>F</t>
  </si>
  <si>
    <t>Graphe</t>
  </si>
  <si>
    <t>Clic sur Sch pour tracer les rayons</t>
  </si>
  <si>
    <t>r</t>
  </si>
  <si>
    <t>Image A"</t>
  </si>
  <si>
    <t>mini y</t>
  </si>
  <si>
    <t>maxi y</t>
  </si>
  <si>
    <t>seuil</t>
  </si>
  <si>
    <t>Construction du schéma : appuyer sur le bouton Sch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</si>
</sst>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&quot; µm&quot;"/>
    <numFmt numFmtId="174" formatCode="0.0&quot; °&quot;"/>
    <numFmt numFmtId="175" formatCode="0.00&quot; µm&quot;"/>
    <numFmt numFmtId="176" formatCode="0&quot; µm&quot;"/>
    <numFmt numFmtId="177" formatCode="0.000&quot; µm&quot;"/>
    <numFmt numFmtId="178" formatCode="0.0000&quot; µm&quot;"/>
    <numFmt numFmtId="179" formatCode="0.0&quot; mm&quot;"/>
  </numFmts>
  <fonts count="21">
    <font>
      <sz val="10"/>
      <name val="Arial"/>
      <family val="0"/>
    </font>
    <font>
      <i/>
      <sz val="8"/>
      <name val="Arial"/>
      <family val="2"/>
    </font>
    <font>
      <sz val="8.75"/>
      <name val="Arial"/>
      <family val="2"/>
    </font>
    <font>
      <i/>
      <sz val="2"/>
      <color indexed="10"/>
      <name val="Arial"/>
      <family val="2"/>
    </font>
    <font>
      <sz val="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i/>
      <sz val="8"/>
      <color indexed="10"/>
      <name val="Arial"/>
      <family val="2"/>
    </font>
    <font>
      <b/>
      <sz val="9"/>
      <name val="Arial"/>
      <family val="2"/>
    </font>
    <font>
      <b/>
      <sz val="8.75"/>
      <name val="Arial"/>
      <family val="2"/>
    </font>
    <font>
      <b/>
      <sz val="9.25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9.75"/>
      <color indexed="10"/>
      <name val="Arial"/>
      <family val="2"/>
    </font>
    <font>
      <b/>
      <sz val="11"/>
      <name val="Arial"/>
      <family val="2"/>
    </font>
    <font>
      <sz val="3"/>
      <name val="Arial"/>
      <family val="0"/>
    </font>
    <font>
      <sz val="3.25"/>
      <name val="Arial"/>
      <family val="0"/>
    </font>
    <font>
      <b/>
      <sz val="10"/>
      <color indexed="10"/>
      <name val="Arial"/>
      <family val="2"/>
    </font>
    <font>
      <sz val="2.25"/>
      <name val="Arial"/>
      <family val="0"/>
    </font>
    <font>
      <sz val="2.5"/>
      <name val="Arial"/>
      <family val="0"/>
    </font>
    <font>
      <b/>
      <sz val="14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73" fontId="5" fillId="2" borderId="2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74" fontId="5" fillId="3" borderId="2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173" fontId="5" fillId="4" borderId="2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175" fontId="5" fillId="5" borderId="2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2" fontId="5" fillId="6" borderId="2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6" fillId="4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178" fontId="0" fillId="0" borderId="0" xfId="0" applyNumberFormat="1" applyAlignment="1">
      <alignment/>
    </xf>
    <xf numFmtId="175" fontId="5" fillId="2" borderId="3" xfId="0" applyNumberFormat="1" applyFont="1" applyFill="1" applyBorder="1" applyAlignment="1">
      <alignment horizontal="left"/>
    </xf>
    <xf numFmtId="179" fontId="5" fillId="3" borderId="2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175" fontId="5" fillId="4" borderId="2" xfId="0" applyNumberFormat="1" applyFont="1" applyFill="1" applyBorder="1" applyAlignment="1">
      <alignment horizontal="left"/>
    </xf>
    <xf numFmtId="174" fontId="5" fillId="7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Sp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Sp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inclinaison'!$P$3:$P$4</c:f>
              <c:numCache/>
            </c:numRef>
          </c:xVal>
          <c:yVal>
            <c:numRef>
              <c:f>'Egale inclinaison'!$Q$3:$Q$4</c:f>
              <c:numCache/>
            </c:numRef>
          </c:yVal>
          <c:smooth val="0"/>
        </c:ser>
        <c:ser>
          <c:idx val="1"/>
          <c:order val="1"/>
          <c:tx>
            <c:v>M1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M1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inclinaison'!$P$6:$P$7</c:f>
              <c:numCache/>
            </c:numRef>
          </c:xVal>
          <c:yVal>
            <c:numRef>
              <c:f>'Egale inclinaison'!$Q$6:$Q$7</c:f>
              <c:numCache/>
            </c:numRef>
          </c:yVal>
          <c:smooth val="0"/>
        </c:ser>
        <c:ser>
          <c:idx val="2"/>
          <c:order val="2"/>
          <c:tx>
            <c:v>M2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M2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inclinaison'!$P$9:$P$10</c:f>
              <c:numCache/>
            </c:numRef>
          </c:xVal>
          <c:yVal>
            <c:numRef>
              <c:f>'Egale inclinaison'!$Q$9:$Q$10</c:f>
              <c:numCache/>
            </c:numRef>
          </c:yVal>
          <c:smooth val="0"/>
        </c:ser>
        <c:ser>
          <c:idx val="3"/>
          <c:order val="3"/>
          <c:tx>
            <c:v>M'1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M'1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inclinaison'!$P$12:$P$13</c:f>
              <c:numCache/>
            </c:numRef>
          </c:xVal>
          <c:yVal>
            <c:numRef>
              <c:f>'Egale inclinaison'!$Q$12:$Q$13</c:f>
              <c:numCache/>
            </c:numRef>
          </c:yVal>
          <c:smooth val="0"/>
        </c:ser>
        <c:ser>
          <c:idx val="4"/>
          <c:order val="4"/>
          <c:tx>
            <c:v>L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inclinaison'!$P$15:$P$16</c:f>
              <c:numCache/>
            </c:numRef>
          </c:xVal>
          <c:yVal>
            <c:numRef>
              <c:f>'Egale inclinaison'!$Q$15:$Q$16</c:f>
              <c:numCache/>
            </c:numRef>
          </c:yVal>
          <c:smooth val="0"/>
        </c:ser>
        <c:ser>
          <c:idx val="5"/>
          <c:order val="5"/>
          <c:tx>
            <c:v>L(fleche)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('Egale inclinaison'!$P$17,'Egale inclinaison'!$P$15,'Egale inclinaison'!$P$19)</c:f>
              <c:numCache/>
            </c:numRef>
          </c:xVal>
          <c:yVal>
            <c:numRef>
              <c:f>('Egale inclinaison'!$Q$17,'Egale inclinaison'!$Q$15,'Egale inclinaison'!$Q$19)</c:f>
              <c:numCache/>
            </c:numRef>
          </c:yVal>
          <c:smooth val="0"/>
        </c:ser>
        <c:ser>
          <c:idx val="6"/>
          <c:order val="6"/>
          <c:tx>
            <c:v>L(flèche)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inclinaison'!$P$18,'Egale inclinaison'!$P$16,'Egale inclinaison'!$P$20)</c:f>
              <c:numCache/>
            </c:numRef>
          </c:xVal>
          <c:yVal>
            <c:numRef>
              <c:f>('Egale inclinaison'!$Q$18,'Egale inclinaison'!$Q$16,'Egale inclinaison'!$Q$20)</c:f>
              <c:numCache/>
            </c:numRef>
          </c:yVal>
          <c:smooth val="0"/>
        </c:ser>
        <c:ser>
          <c:idx val="7"/>
          <c:order val="7"/>
          <c:tx>
            <c:v>IJ incident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inclinaison'!$P$26,'Egale inclinaison'!$P$28)</c:f>
              <c:numCache/>
            </c:numRef>
          </c:xVal>
          <c:yVal>
            <c:numRef>
              <c:f>('Egale inclinaison'!$Q$26,'Egale inclinaison'!$Q$28)</c:f>
              <c:numCache/>
            </c:numRef>
          </c:yVal>
          <c:smooth val="0"/>
        </c:ser>
        <c:ser>
          <c:idx val="8"/>
          <c:order val="8"/>
          <c:tx>
            <c:v>JK (vers M1)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inclinaison'!$P$28,'Egale inclinaison'!$P$30)</c:f>
              <c:numCache/>
            </c:numRef>
          </c:xVal>
          <c:yVal>
            <c:numRef>
              <c:f>('Egale inclinaison'!$Q$28,'Egale inclinaison'!$Q$30)</c:f>
              <c:numCache/>
            </c:numRef>
          </c:yVal>
          <c:smooth val="0"/>
        </c:ser>
        <c:ser>
          <c:idx val="9"/>
          <c:order val="9"/>
          <c:tx>
            <c:v>JL (vers M2)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inclinaison'!$P$28,'Egale inclinaison'!$P$34)</c:f>
              <c:numCache/>
            </c:numRef>
          </c:xVal>
          <c:yVal>
            <c:numRef>
              <c:f>('Egale inclinaison'!$Q$28,'Egale inclinaison'!$Q$34)</c:f>
              <c:numCache/>
            </c:numRef>
          </c:yVal>
          <c:smooth val="0"/>
        </c:ser>
        <c:ser>
          <c:idx val="10"/>
          <c:order val="10"/>
          <c:tx>
            <c:v>KJ'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inclinaison'!$P$30,'Egale inclinaison'!$P$36)</c:f>
              <c:numCache/>
            </c:numRef>
          </c:xVal>
          <c:yVal>
            <c:numRef>
              <c:f>('Egale inclinaison'!$Q$30,'Egale inclinaison'!$Q$36)</c:f>
              <c:numCache/>
            </c:numRef>
          </c:yVal>
          <c:smooth val="0"/>
        </c:ser>
        <c:ser>
          <c:idx val="11"/>
          <c:order val="11"/>
          <c:tx>
            <c:v>K'J'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inclinaison'!$P$32,'Egale inclinaison'!$P$36)</c:f>
              <c:numCache/>
            </c:numRef>
          </c:xVal>
          <c:yVal>
            <c:numRef>
              <c:f>('Egale inclinaison'!$Q$32,'Egale inclinaison'!$Q$36)</c:f>
              <c:numCache/>
            </c:numRef>
          </c:yVal>
          <c:smooth val="0"/>
        </c:ser>
        <c:ser>
          <c:idx val="12"/>
          <c:order val="12"/>
          <c:tx>
            <c:v>LM (M2-lentille)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inclinaison'!$P$34,'Egale inclinaison'!$P$38)</c:f>
              <c:numCache/>
            </c:numRef>
          </c:xVal>
          <c:yVal>
            <c:numRef>
              <c:f>('Egale inclinaison'!$Q$34,'Egale inclinaison'!$Q$38)</c:f>
              <c:numCache/>
            </c:numRef>
          </c:yVal>
          <c:smooth val="0"/>
        </c:ser>
        <c:ser>
          <c:idx val="13"/>
          <c:order val="13"/>
          <c:tx>
            <c:v>plan focal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inclinaison'!$R$15:$R$16</c:f>
              <c:numCache/>
            </c:numRef>
          </c:xVal>
          <c:yVal>
            <c:numRef>
              <c:f>'Egale inclinaison'!$S$15:$S$16</c:f>
              <c:numCache/>
            </c:numRef>
          </c:yVal>
          <c:smooth val="0"/>
        </c:ser>
        <c:ser>
          <c:idx val="14"/>
          <c:order val="14"/>
          <c:tx>
            <c:v>Constr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inclinaison'!$R$25,'Egale inclinaison'!$R$27)</c:f>
              <c:numCache/>
            </c:numRef>
          </c:xVal>
          <c:yVal>
            <c:numRef>
              <c:f>('Egale inclinaison'!$S$25,'Egale inclinaison'!$S$27)</c:f>
              <c:numCache/>
            </c:numRef>
          </c:yVal>
          <c:smooth val="0"/>
        </c:ser>
        <c:ser>
          <c:idx val="15"/>
          <c:order val="15"/>
          <c:tx>
            <c:v>J'N vers lentille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inclinaison'!$P$36,'Egale inclinaison'!$P$40)</c:f>
              <c:numCache/>
            </c:numRef>
          </c:xVal>
          <c:yVal>
            <c:numRef>
              <c:f>('Egale inclinaison'!$Q$36,'Egale inclinaison'!$Q$40)</c:f>
              <c:numCache/>
            </c:numRef>
          </c:yVal>
          <c:smooth val="0"/>
        </c:ser>
        <c:ser>
          <c:idx val="16"/>
          <c:order val="16"/>
          <c:tx>
            <c:v>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inclinaison'!$P$38,'Egale inclinaison'!$R$28)</c:f>
              <c:numCache/>
            </c:numRef>
          </c:xVal>
          <c:yVal>
            <c:numRef>
              <c:f>('Egale inclinaison'!$Q$38,'Egale inclinaison'!$S$26)</c:f>
              <c:numCache/>
            </c:numRef>
          </c:yVal>
          <c:smooth val="0"/>
        </c:ser>
        <c:ser>
          <c:idx val="17"/>
          <c:order val="17"/>
          <c:tx>
            <c:v>NP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inclinaison'!$P$40,'Egale inclinaison'!$R$26)</c:f>
              <c:numCache/>
            </c:numRef>
          </c:xVal>
          <c:yVal>
            <c:numRef>
              <c:f>('Egale inclinaison'!$Q$40,'Egale inclinaison'!$S$26)</c:f>
              <c:numCache/>
            </c:numRef>
          </c:yVal>
          <c:smooth val="0"/>
        </c:ser>
        <c:ser>
          <c:idx val="18"/>
          <c:order val="18"/>
          <c:tx>
            <c:v>graphe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inclinaison'!$X$3:$X$353</c:f>
              <c:numCache/>
            </c:numRef>
          </c:xVal>
          <c:yVal>
            <c:numRef>
              <c:f>'Egale inclinaison'!$W$3:$W$353</c:f>
              <c:numCache/>
            </c:numRef>
          </c:yVal>
          <c:smooth val="0"/>
        </c:ser>
        <c:ser>
          <c:idx val="19"/>
          <c:order val="19"/>
          <c:tx>
            <c:v>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inclinaison'!$P$22</c:f>
              <c:numCache/>
            </c:numRef>
          </c:xVal>
          <c:yVal>
            <c:numRef>
              <c:f>'Egale inclinaison'!$Q$22</c:f>
              <c:numCache/>
            </c:numRef>
          </c:yVal>
          <c:smooth val="0"/>
        </c:ser>
        <c:axId val="9016674"/>
        <c:axId val="14041203"/>
      </c:scatterChart>
      <c:valAx>
        <c:axId val="9016674"/>
        <c:scaling>
          <c:orientation val="minMax"/>
          <c:max val="25"/>
          <c:min val="-12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dash"/>
          </a:ln>
        </c:spPr>
        <c:crossAx val="14041203"/>
        <c:crosses val="autoZero"/>
        <c:crossBetween val="midCat"/>
        <c:dispUnits/>
        <c:majorUnit val="3"/>
      </c:valAx>
      <c:valAx>
        <c:axId val="14041203"/>
        <c:scaling>
          <c:orientation val="minMax"/>
          <c:max val="9"/>
          <c:min val="-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dash"/>
          </a:ln>
        </c:spPr>
        <c:crossAx val="9016674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25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inclinaison'!$AF$5:$AF$55</c:f>
              <c:numCache/>
            </c:numRef>
          </c:xVal>
          <c:yVal>
            <c:numRef>
              <c:f>'Egale inclinaison'!$AG$5:$AG$55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inclinaison'!$AH$5:$AH$55</c:f>
              <c:numCache/>
            </c:numRef>
          </c:xVal>
          <c:yVal>
            <c:numRef>
              <c:f>'Egale inclinaison'!$AI$5:$AI$55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inclinaison'!$AJ$5:$AJ$55</c:f>
              <c:numCache/>
            </c:numRef>
          </c:xVal>
          <c:yVal>
            <c:numRef>
              <c:f>'Egale inclinaison'!$AK$5:$AK$55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inclinaison'!$AL$5:$AL$55</c:f>
              <c:numCache/>
            </c:numRef>
          </c:xVal>
          <c:yVal>
            <c:numRef>
              <c:f>'Egale inclinaison'!$AM$5:$AM$55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inclinaison'!$AN$5:$AN$55</c:f>
              <c:numCache/>
            </c:numRef>
          </c:xVal>
          <c:yVal>
            <c:numRef>
              <c:f>'Egale inclinaison'!$AO$5:$AO$55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inclinaison'!$AP$5:$AP$55</c:f>
              <c:numCache/>
            </c:numRef>
          </c:xVal>
          <c:yVal>
            <c:numRef>
              <c:f>'Egale inclinaison'!$AQ$5:$AQ$55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inclinaison'!$AR$5:$AR$55</c:f>
              <c:numCache/>
            </c:numRef>
          </c:xVal>
          <c:yVal>
            <c:numRef>
              <c:f>'Egale inclinaison'!$AS$5:$AS$55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inclinaison'!$AT$5:$AT$55</c:f>
              <c:numCache/>
            </c:numRef>
          </c:xVal>
          <c:yVal>
            <c:numRef>
              <c:f>'Egale inclinaison'!$AU$5:$AU$55</c:f>
              <c:numCache/>
            </c:numRef>
          </c:yVal>
          <c:smooth val="1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inclinaison'!$AV$5:$AV$55</c:f>
              <c:numCache/>
            </c:numRef>
          </c:xVal>
          <c:yVal>
            <c:numRef>
              <c:f>'Egale inclinaison'!$AW$5:$AW$55</c:f>
              <c:numCache/>
            </c:numRef>
          </c:yVal>
          <c:smooth val="1"/>
        </c:ser>
        <c:ser>
          <c:idx val="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inclinaison'!$AX$5:$AX$55</c:f>
              <c:numCache/>
            </c:numRef>
          </c:xVal>
          <c:yVal>
            <c:numRef>
              <c:f>'Egale inclinaison'!$AY$5:$AY$55</c:f>
              <c:numCache/>
            </c:numRef>
          </c:yVal>
          <c:smooth val="1"/>
        </c:ser>
        <c:ser>
          <c:idx val="10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inclinaison'!$AZ$5:$AZ$55</c:f>
              <c:numCache/>
            </c:numRef>
          </c:xVal>
          <c:yVal>
            <c:numRef>
              <c:f>'Egale inclinaison'!$BA$5:$BA$55</c:f>
              <c:numCache/>
            </c:numRef>
          </c:yVal>
          <c:smooth val="1"/>
        </c:ser>
        <c:axId val="59261964"/>
        <c:axId val="63595629"/>
      </c:scatterChart>
      <c:valAx>
        <c:axId val="59261964"/>
        <c:scaling>
          <c:orientation val="minMax"/>
          <c:max val="3.5"/>
          <c:min val="-3.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dash"/>
          </a:ln>
        </c:spPr>
        <c:crossAx val="63595629"/>
        <c:crosses val="autoZero"/>
        <c:crossBetween val="midCat"/>
        <c:dispUnits/>
        <c:majorUnit val="4"/>
      </c:valAx>
      <c:valAx>
        <c:axId val="63595629"/>
        <c:scaling>
          <c:orientation val="minMax"/>
          <c:max val="3.5"/>
          <c:min val="-3.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dash"/>
          </a:ln>
        </c:spPr>
        <c:crossAx val="59261964"/>
        <c:crosses val="autoZero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0.975"/>
          <c:h val="0.95"/>
        </c:manualLayout>
      </c:layout>
      <c:scatterChart>
        <c:scatterStyle val="line"/>
        <c:varyColors val="0"/>
        <c:ser>
          <c:idx val="0"/>
          <c:order val="0"/>
          <c:tx>
            <c:v>Sp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Sp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épaisseur'!$P$3:$P$4</c:f>
              <c:numCache/>
            </c:numRef>
          </c:xVal>
          <c:yVal>
            <c:numRef>
              <c:f>'Egale épaisseur'!$Q$3:$Q$4</c:f>
              <c:numCache/>
            </c:numRef>
          </c:yVal>
          <c:smooth val="0"/>
        </c:ser>
        <c:ser>
          <c:idx val="1"/>
          <c:order val="1"/>
          <c:tx>
            <c:v>M1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M1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épaisseur'!$P$6:$P$7</c:f>
              <c:numCache/>
            </c:numRef>
          </c:xVal>
          <c:yVal>
            <c:numRef>
              <c:f>'Egale épaisseur'!$Q$6:$Q$7</c:f>
              <c:numCache/>
            </c:numRef>
          </c:yVal>
          <c:smooth val="0"/>
        </c:ser>
        <c:ser>
          <c:idx val="2"/>
          <c:order val="2"/>
          <c:tx>
            <c:v>M2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M2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épaisseur'!$P$9:$P$10</c:f>
              <c:numCache/>
            </c:numRef>
          </c:xVal>
          <c:yVal>
            <c:numRef>
              <c:f>'Egale épaisseur'!$Q$9:$Q$10</c:f>
              <c:numCache/>
            </c:numRef>
          </c:yVal>
          <c:smooth val="0"/>
        </c:ser>
        <c:ser>
          <c:idx val="3"/>
          <c:order val="3"/>
          <c:tx>
            <c:v>M'1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M'1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épaisseur'!$P$12:$P$13</c:f>
              <c:numCache/>
            </c:numRef>
          </c:xVal>
          <c:yVal>
            <c:numRef>
              <c:f>'Egale épaisseur'!$Q$12:$Q$13</c:f>
              <c:numCache/>
            </c:numRef>
          </c:yVal>
          <c:smooth val="0"/>
        </c:ser>
        <c:ser>
          <c:idx val="4"/>
          <c:order val="4"/>
          <c:tx>
            <c:v>L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épaisseur'!$P$15:$P$16</c:f>
              <c:numCache/>
            </c:numRef>
          </c:xVal>
          <c:yVal>
            <c:numRef>
              <c:f>'Egale épaisseur'!$Q$15:$Q$16</c:f>
              <c:numCache/>
            </c:numRef>
          </c:yVal>
          <c:smooth val="0"/>
        </c:ser>
        <c:ser>
          <c:idx val="5"/>
          <c:order val="5"/>
          <c:tx>
            <c:v>L(fleche)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('Egale épaisseur'!$P$17,'Egale épaisseur'!$P$15,'Egale épaisseur'!$P$19)</c:f>
              <c:numCache/>
            </c:numRef>
          </c:xVal>
          <c:yVal>
            <c:numRef>
              <c:f>('Egale épaisseur'!$Q$17,'Egale épaisseur'!$Q$15,'Egale épaisseur'!$Q$19)</c:f>
              <c:numCache/>
            </c:numRef>
          </c:yVal>
          <c:smooth val="0"/>
        </c:ser>
        <c:ser>
          <c:idx val="6"/>
          <c:order val="6"/>
          <c:tx>
            <c:v>L(flèche)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épaisseur'!$P$18,'Egale épaisseur'!$P$16,'Egale épaisseur'!$P$20)</c:f>
              <c:numCache/>
            </c:numRef>
          </c:xVal>
          <c:yVal>
            <c:numRef>
              <c:f>('Egale épaisseur'!$Q$18,'Egale épaisseur'!$Q$16,'Egale épaisseur'!$Q$20)</c:f>
              <c:numCache/>
            </c:numRef>
          </c:yVal>
          <c:smooth val="0"/>
        </c:ser>
        <c:ser>
          <c:idx val="7"/>
          <c:order val="7"/>
          <c:tx>
            <c:v>IJ incident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épaisseur'!$P$26,'Egale épaisseur'!$P$28)</c:f>
              <c:numCache/>
            </c:numRef>
          </c:xVal>
          <c:yVal>
            <c:numRef>
              <c:f>('Egale épaisseur'!$Q$26,'Egale épaisseur'!$Q$28)</c:f>
              <c:numCache/>
            </c:numRef>
          </c:yVal>
          <c:smooth val="0"/>
        </c:ser>
        <c:ser>
          <c:idx val="8"/>
          <c:order val="8"/>
          <c:tx>
            <c:v>JK (vers M1)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75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('Egale épaisseur'!$P$28,'Egale épaisseur'!$P$30)</c:f>
              <c:numCache/>
            </c:numRef>
          </c:xVal>
          <c:yVal>
            <c:numRef>
              <c:f>('Egale épaisseur'!$Q$28,'Egale épaisseur'!$Q$30)</c:f>
              <c:numCache/>
            </c:numRef>
          </c:yVal>
          <c:smooth val="0"/>
        </c:ser>
        <c:ser>
          <c:idx val="9"/>
          <c:order val="9"/>
          <c:tx>
            <c:v>JL (vers M2)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épaisseur'!$P$28,'Egale épaisseur'!$P$34)</c:f>
              <c:numCache/>
            </c:numRef>
          </c:xVal>
          <c:yVal>
            <c:numRef>
              <c:f>('Egale épaisseur'!$Q$28,'Egale épaisseur'!$Q$34)</c:f>
              <c:numCache/>
            </c:numRef>
          </c:yVal>
          <c:smooth val="0"/>
        </c:ser>
        <c:ser>
          <c:idx val="10"/>
          <c:order val="10"/>
          <c:tx>
            <c:v>KJ'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épaisseur'!$P$30,'Egale épaisseur'!$P$36)</c:f>
              <c:numCache/>
            </c:numRef>
          </c:xVal>
          <c:yVal>
            <c:numRef>
              <c:f>('Egale épaisseur'!$Q$30,'Egale épaisseur'!$Q$36)</c:f>
              <c:numCache/>
            </c:numRef>
          </c:yVal>
          <c:smooth val="0"/>
        </c:ser>
        <c:ser>
          <c:idx val="11"/>
          <c:order val="11"/>
          <c:tx>
            <c:v>K'J'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75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A'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('Egale épaisseur'!$P$32,'Egale épaisseur'!$P$36)</c:f>
              <c:numCache/>
            </c:numRef>
          </c:xVal>
          <c:yVal>
            <c:numRef>
              <c:f>('Egale épaisseur'!$Q$32,'Egale épaisseur'!$Q$36)</c:f>
              <c:numCache/>
            </c:numRef>
          </c:yVal>
          <c:smooth val="0"/>
        </c:ser>
        <c:ser>
          <c:idx val="12"/>
          <c:order val="12"/>
          <c:tx>
            <c:v>LM (M2-lentille)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épaisseur'!$P$34,'Egale épaisseur'!$P$38)</c:f>
              <c:numCache/>
            </c:numRef>
          </c:xVal>
          <c:yVal>
            <c:numRef>
              <c:f>('Egale épaisseur'!$Q$34,'Egale épaisseur'!$Q$38)</c:f>
              <c:numCache/>
            </c:numRef>
          </c:yVal>
          <c:smooth val="0"/>
        </c:ser>
        <c:ser>
          <c:idx val="13"/>
          <c:order val="13"/>
          <c:tx>
            <c:v>plan focal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PF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épaisseur'!$R$15:$R$16</c:f>
              <c:numCache/>
            </c:numRef>
          </c:xVal>
          <c:yVal>
            <c:numRef>
              <c:f>'Egale épaisseur'!$S$15:$S$16</c:f>
              <c:numCache/>
            </c:numRef>
          </c:yVal>
          <c:smooth val="0"/>
        </c:ser>
        <c:ser>
          <c:idx val="14"/>
          <c:order val="14"/>
          <c:tx>
            <c:v>Constr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épaisseur'!$R$25,'Egale épaisseur'!$R$27)</c:f>
              <c:numCache/>
            </c:numRef>
          </c:xVal>
          <c:yVal>
            <c:numRef>
              <c:f>('Egale épaisseur'!$S$25,'Egale épaisseur'!$S$27)</c:f>
              <c:numCache/>
            </c:numRef>
          </c:yVal>
          <c:smooth val="0"/>
        </c:ser>
        <c:ser>
          <c:idx val="15"/>
          <c:order val="15"/>
          <c:tx>
            <c:v>J'N vers lentille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épaisseur'!$P$36,'Egale épaisseur'!$P$40)</c:f>
              <c:numCache/>
            </c:numRef>
          </c:xVal>
          <c:yVal>
            <c:numRef>
              <c:f>('Egale épaisseur'!$Q$36,'Egale épaisseur'!$Q$40)</c:f>
              <c:numCache/>
            </c:numRef>
          </c:yVal>
          <c:smooth val="0"/>
        </c:ser>
        <c:ser>
          <c:idx val="16"/>
          <c:order val="16"/>
          <c:tx>
            <c:v>MF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épaisseur'!$P$38,'Egale épaisseur'!$P$23)</c:f>
              <c:numCache/>
            </c:numRef>
          </c:xVal>
          <c:yVal>
            <c:numRef>
              <c:f>('Egale épaisseur'!$Q$38,'Egale épaisseur'!$Q$22)</c:f>
              <c:numCache/>
            </c:numRef>
          </c:yVal>
          <c:smooth val="0"/>
        </c:ser>
        <c:ser>
          <c:idx val="17"/>
          <c:order val="17"/>
          <c:tx>
            <c:v>NP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épaisseur'!$P$40,'Egale épaisseur'!$R$26)</c:f>
              <c:numCache/>
            </c:numRef>
          </c:xVal>
          <c:yVal>
            <c:numRef>
              <c:f>('Egale épaisseur'!$Q$40,'Egale épaisseur'!$S$26)</c:f>
              <c:numCache/>
            </c:numRef>
          </c:yVal>
          <c:smooth val="0"/>
        </c:ser>
        <c:ser>
          <c:idx val="18"/>
          <c:order val="18"/>
          <c:tx>
            <c:v>graphe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épaisseur'!$X$3:$X$353</c:f>
              <c:numCache/>
            </c:numRef>
          </c:xVal>
          <c:yVal>
            <c:numRef>
              <c:f>'Egale épaisseur'!$W$3:$W$353</c:f>
              <c:numCache/>
            </c:numRef>
          </c:yVal>
          <c:smooth val="0"/>
        </c:ser>
        <c:ser>
          <c:idx val="19"/>
          <c:order val="19"/>
          <c:tx>
            <c:v>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épaisseur'!$P$22</c:f>
              <c:numCache/>
            </c:numRef>
          </c:xVal>
          <c:yVal>
            <c:numRef>
              <c:f>'Egale épaisseur'!$Q$22</c:f>
              <c:numCache/>
            </c:numRef>
          </c:yVal>
          <c:smooth val="0"/>
        </c:ser>
        <c:ser>
          <c:idx val="20"/>
          <c:order val="20"/>
          <c:tx>
            <c:v>FA' vers image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épaisseur'!$P$23,'Egale épaisseur'!$R$29)</c:f>
              <c:numCache/>
            </c:numRef>
          </c:xVal>
          <c:yVal>
            <c:numRef>
              <c:f>('Egale épaisseur'!$Q$22,'Egale épaisseur'!$S$29)</c:f>
              <c:numCache/>
            </c:numRef>
          </c:yVal>
          <c:smooth val="0"/>
        </c:ser>
        <c:ser>
          <c:idx val="21"/>
          <c:order val="21"/>
          <c:tx>
            <c:v>NA'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('Egale épaisseur'!$P$40,'Egale épaisseur'!$R$29)</c:f>
              <c:numCache/>
            </c:numRef>
          </c:xVal>
          <c:yVal>
            <c:numRef>
              <c:f>('Egale épaisseur'!$Q$40,'Egale épaisseur'!$S$29)</c:f>
              <c:numCache/>
            </c:numRef>
          </c:yVal>
          <c:smooth val="0"/>
        </c:ser>
        <c:ser>
          <c:idx val="22"/>
          <c:order val="22"/>
          <c:tx>
            <c:v>Ecran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'Egale épaisseur'!$R$22:$R$23</c:f>
              <c:numCache/>
            </c:numRef>
          </c:xVal>
          <c:yVal>
            <c:numRef>
              <c:f>'Egale épaisseur'!$S$22:$S$23</c:f>
              <c:numCache/>
            </c:numRef>
          </c:yVal>
          <c:smooth val="0"/>
        </c:ser>
        <c:ser>
          <c:idx val="23"/>
          <c:order val="23"/>
          <c:tx>
            <c:v>K'A' constr</c:v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75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A"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('Egale épaisseur'!$P$32,'Egale épaisseur'!$R$29)</c:f>
              <c:numCache/>
            </c:numRef>
          </c:xVal>
          <c:yVal>
            <c:numRef>
              <c:f>('Egale épaisseur'!$Q$32,'Egale épaisseur'!$S$29)</c:f>
              <c:numCache/>
            </c:numRef>
          </c:yVal>
          <c:smooth val="0"/>
        </c:ser>
        <c:axId val="35489750"/>
        <c:axId val="50972295"/>
      </c:scatterChart>
      <c:valAx>
        <c:axId val="35489750"/>
        <c:scaling>
          <c:orientation val="minMax"/>
          <c:max val="29"/>
          <c:min val="-12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dash"/>
          </a:ln>
        </c:spPr>
        <c:crossAx val="50972295"/>
        <c:crosses val="autoZero"/>
        <c:crossBetween val="midCat"/>
        <c:dispUnits/>
        <c:majorUnit val="3"/>
      </c:valAx>
      <c:valAx>
        <c:axId val="50972295"/>
        <c:scaling>
          <c:orientation val="minMax"/>
          <c:max val="10"/>
          <c:min val="-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dash"/>
          </a:ln>
        </c:spPr>
        <c:crossAx val="35489750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75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épaisseur'!$AD$4:$AD$5</c:f>
              <c:numCache/>
            </c:numRef>
          </c:xVal>
          <c:yVal>
            <c:numRef>
              <c:f>('Egale épaisseur'!$AF$2,'Egale épaisseur'!$AF$2)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épaisseur'!$AD$4:$AD$5</c:f>
              <c:numCache/>
            </c:numRef>
          </c:xVal>
          <c:yVal>
            <c:numRef>
              <c:f>('Egale épaisseur'!$AH$2,'Egale épaisseur'!$AH$2)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épaisseur'!$AD$4:$AD$5</c:f>
              <c:numCache/>
            </c:numRef>
          </c:xVal>
          <c:yVal>
            <c:numRef>
              <c:f>('Egale épaisseur'!$AJ$2,'Egale épaisseur'!$AJ$2)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épaisseur'!$AD$4:$AD$5</c:f>
              <c:numCache/>
            </c:numRef>
          </c:xVal>
          <c:yVal>
            <c:numRef>
              <c:f>('Egale épaisseur'!$AL$2,'Egale épaisseur'!$AL$2)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épaisseur'!$AD$4:$AD$5</c:f>
              <c:numCache/>
            </c:numRef>
          </c:xVal>
          <c:yVal>
            <c:numRef>
              <c:f>('Egale épaisseur'!$AN$2,'Egale épaisseur'!$AN$2)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épaisseur'!$AD$4:$AD$5</c:f>
              <c:numCache/>
            </c:numRef>
          </c:xVal>
          <c:yVal>
            <c:numRef>
              <c:f>('Egale épaisseur'!$AP$2,'Egale épaisseur'!$AP$2)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épaisseur'!$AD$4:$AD$5</c:f>
              <c:numCache/>
            </c:numRef>
          </c:xVal>
          <c:yVal>
            <c:numRef>
              <c:f>('Egale épaisseur'!$AR$2,'Egale épaisseur'!$AR$2)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'Egale épaisseur'!$AD$4:$AD$5</c:f>
              <c:numCache/>
            </c:numRef>
          </c:xVal>
          <c:yVal>
            <c:numRef>
              <c:f>('Egale épaisseur'!$AV$2,'Egale épaisseur'!$AV$2)</c:f>
              <c:numCache/>
            </c:numRef>
          </c:yVal>
          <c:smooth val="0"/>
        </c:ser>
        <c:axId val="56097472"/>
        <c:axId val="35115201"/>
      </c:scatterChart>
      <c:valAx>
        <c:axId val="5609747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dash"/>
          </a:ln>
        </c:spPr>
        <c:crossAx val="35115201"/>
        <c:crosses val="autoZero"/>
        <c:crossBetween val="midCat"/>
        <c:dispUnits/>
        <c:majorUnit val="0.5"/>
      </c:valAx>
      <c:valAx>
        <c:axId val="35115201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097472"/>
        <c:crosses val="autoZero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chart" Target="/xl/charts/chart2.xml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11</xdr:col>
      <xdr:colOff>0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552450" y="409575"/>
        <a:ext cx="7419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9525</xdr:rowOff>
    </xdr:from>
    <xdr:to>
      <xdr:col>0</xdr:col>
      <xdr:colOff>428625</xdr:colOff>
      <xdr:row>2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52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7</xdr:row>
      <xdr:rowOff>19050</xdr:rowOff>
    </xdr:from>
    <xdr:to>
      <xdr:col>11</xdr:col>
      <xdr:colOff>1266825</xdr:colOff>
      <xdr:row>8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52525"/>
          <a:ext cx="1314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419100</xdr:colOff>
      <xdr:row>9</xdr:row>
      <xdr:rowOff>66675</xdr:rowOff>
    </xdr:from>
    <xdr:to>
      <xdr:col>11</xdr:col>
      <xdr:colOff>1295400</xdr:colOff>
      <xdr:row>18</xdr:row>
      <xdr:rowOff>123825</xdr:rowOff>
    </xdr:to>
    <xdr:graphicFrame>
      <xdr:nvGraphicFramePr>
        <xdr:cNvPr id="4" name="Chart 11"/>
        <xdr:cNvGraphicFramePr/>
      </xdr:nvGraphicFramePr>
      <xdr:xfrm>
        <a:off x="7829550" y="1552575"/>
        <a:ext cx="1438275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11</xdr:col>
      <xdr:colOff>352425</xdr:colOff>
      <xdr:row>21</xdr:row>
      <xdr:rowOff>114300</xdr:rowOff>
    </xdr:from>
    <xdr:to>
      <xdr:col>11</xdr:col>
      <xdr:colOff>1047750</xdr:colOff>
      <xdr:row>23</xdr:row>
      <xdr:rowOff>19050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354330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</xdr:row>
      <xdr:rowOff>28575</xdr:rowOff>
    </xdr:from>
    <xdr:to>
      <xdr:col>11</xdr:col>
      <xdr:colOff>76200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38150" y="676275"/>
        <a:ext cx="77819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152400</xdr:rowOff>
    </xdr:from>
    <xdr:to>
      <xdr:col>0</xdr:col>
      <xdr:colOff>428625</xdr:colOff>
      <xdr:row>2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5240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9</xdr:row>
      <xdr:rowOff>57150</xdr:rowOff>
    </xdr:from>
    <xdr:to>
      <xdr:col>12</xdr:col>
      <xdr:colOff>133350</xdr:colOff>
      <xdr:row>10</xdr:row>
      <xdr:rowOff>123825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96225" y="151447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533400</xdr:colOff>
      <xdr:row>10</xdr:row>
      <xdr:rowOff>142875</xdr:rowOff>
    </xdr:from>
    <xdr:to>
      <xdr:col>12</xdr:col>
      <xdr:colOff>161925</xdr:colOff>
      <xdr:row>23</xdr:row>
      <xdr:rowOff>0</xdr:rowOff>
    </xdr:to>
    <xdr:graphicFrame>
      <xdr:nvGraphicFramePr>
        <xdr:cNvPr id="4" name="Chart 9"/>
        <xdr:cNvGraphicFramePr/>
      </xdr:nvGraphicFramePr>
      <xdr:xfrm>
        <a:off x="7915275" y="1762125"/>
        <a:ext cx="1152525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1077"/>
  <sheetViews>
    <sheetView tabSelected="1" workbookViewId="0" topLeftCell="A1">
      <selection activeCell="H31" sqref="H31"/>
    </sheetView>
  </sheetViews>
  <sheetFormatPr defaultColWidth="11.421875" defaultRowHeight="12.75"/>
  <cols>
    <col min="1" max="1" width="8.28125" style="0" customWidth="1"/>
    <col min="11" max="11" width="8.421875" style="0" customWidth="1"/>
    <col min="12" max="12" width="24.57421875" style="0" customWidth="1"/>
    <col min="13" max="13" width="38.421875" style="0" customWidth="1"/>
    <col min="15" max="15" width="11.421875" style="23" customWidth="1"/>
    <col min="16" max="16" width="13.140625" style="0" bestFit="1" customWidth="1"/>
    <col min="17" max="17" width="12.57421875" style="0" bestFit="1" customWidth="1"/>
    <col min="18" max="18" width="12.140625" style="0" bestFit="1" customWidth="1"/>
    <col min="29" max="29" width="11.421875" style="3" customWidth="1"/>
  </cols>
  <sheetData>
    <row r="1" spans="1:24" ht="12.75">
      <c r="A1" s="24">
        <v>0</v>
      </c>
      <c r="B1" s="42" t="s">
        <v>23</v>
      </c>
      <c r="C1" s="43"/>
      <c r="D1" s="44" t="s">
        <v>22</v>
      </c>
      <c r="E1" s="45"/>
      <c r="F1" s="46" t="s">
        <v>27</v>
      </c>
      <c r="G1" s="47"/>
      <c r="H1" s="48" t="s">
        <v>28</v>
      </c>
      <c r="I1" s="49"/>
      <c r="J1" s="40" t="s">
        <v>29</v>
      </c>
      <c r="K1" s="41"/>
      <c r="L1" s="8"/>
      <c r="M1" s="8"/>
      <c r="N1" s="21" t="s">
        <v>35</v>
      </c>
      <c r="O1" s="22"/>
      <c r="P1" s="1"/>
      <c r="Q1" s="1"/>
      <c r="R1" s="1">
        <v>13</v>
      </c>
      <c r="S1" s="1"/>
      <c r="T1" s="1"/>
      <c r="U1" s="1">
        <v>16</v>
      </c>
      <c r="V1" s="1"/>
      <c r="W1" s="39" t="s">
        <v>61</v>
      </c>
      <c r="X1" s="39"/>
    </row>
    <row r="2" spans="2:256" ht="12.75">
      <c r="B2" s="10" t="s">
        <v>30</v>
      </c>
      <c r="C2" s="11" t="e">
        <f>C3*10</f>
        <v>#N/A</v>
      </c>
      <c r="D2" s="12" t="s">
        <v>31</v>
      </c>
      <c r="E2" s="13" t="e">
        <f>U3</f>
        <v>#N/A</v>
      </c>
      <c r="F2" s="14" t="s">
        <v>32</v>
      </c>
      <c r="G2" s="15" t="e">
        <f>2*C2*COS(U4)+I2/2</f>
        <v>#N/A</v>
      </c>
      <c r="H2" s="16" t="s">
        <v>33</v>
      </c>
      <c r="I2" s="17">
        <v>0.55</v>
      </c>
      <c r="J2" s="18" t="s">
        <v>34</v>
      </c>
      <c r="K2" s="19" t="e">
        <f>G2/I2</f>
        <v>#N/A</v>
      </c>
      <c r="L2" s="9"/>
      <c r="M2" s="9"/>
      <c r="N2" s="20">
        <v>0</v>
      </c>
      <c r="O2" s="23" t="s">
        <v>36</v>
      </c>
      <c r="P2" t="s">
        <v>0</v>
      </c>
      <c r="R2" t="s">
        <v>15</v>
      </c>
      <c r="U2" t="s">
        <v>24</v>
      </c>
      <c r="W2" s="20" t="s">
        <v>25</v>
      </c>
      <c r="X2" s="20" t="s">
        <v>26</v>
      </c>
      <c r="Z2" t="s">
        <v>65</v>
      </c>
      <c r="AA2" t="s">
        <v>66</v>
      </c>
      <c r="AB2" t="s">
        <v>67</v>
      </c>
      <c r="AD2" s="36">
        <v>10</v>
      </c>
      <c r="CB2">
        <v>1.96</v>
      </c>
      <c r="CD2">
        <v>1.94</v>
      </c>
      <c r="CF2">
        <v>1.92</v>
      </c>
      <c r="CH2">
        <v>1.9</v>
      </c>
      <c r="CJ2">
        <v>1.88</v>
      </c>
      <c r="CL2">
        <v>1.86</v>
      </c>
      <c r="CN2">
        <v>1.84</v>
      </c>
      <c r="CZ2">
        <v>1.72</v>
      </c>
      <c r="DB2">
        <v>1.7</v>
      </c>
      <c r="DD2">
        <v>1.68</v>
      </c>
      <c r="DF2">
        <v>1.66</v>
      </c>
      <c r="DH2">
        <v>1.64</v>
      </c>
      <c r="DJ2">
        <v>1.62</v>
      </c>
      <c r="DL2">
        <v>1.6</v>
      </c>
      <c r="DN2">
        <v>1.58</v>
      </c>
      <c r="DP2">
        <v>1.56</v>
      </c>
      <c r="DR2">
        <v>1.54</v>
      </c>
      <c r="DT2">
        <v>1.52</v>
      </c>
      <c r="DV2">
        <v>1.5</v>
      </c>
      <c r="DX2">
        <v>1.48</v>
      </c>
      <c r="DZ2">
        <v>1.46</v>
      </c>
      <c r="EB2">
        <v>1.44</v>
      </c>
      <c r="ED2">
        <v>1.42</v>
      </c>
      <c r="EF2">
        <v>1.4</v>
      </c>
      <c r="EH2">
        <v>1.38</v>
      </c>
      <c r="EJ2">
        <v>1.36</v>
      </c>
      <c r="EL2">
        <v>1.34</v>
      </c>
      <c r="EN2">
        <v>1.32</v>
      </c>
      <c r="EP2">
        <v>1.3</v>
      </c>
      <c r="ER2">
        <v>1.28</v>
      </c>
      <c r="ET2">
        <v>1.26</v>
      </c>
      <c r="EV2">
        <v>1.24</v>
      </c>
      <c r="EX2">
        <v>1.22</v>
      </c>
      <c r="EZ2">
        <v>1.2</v>
      </c>
      <c r="FB2">
        <v>1.18</v>
      </c>
      <c r="FD2">
        <v>1.16</v>
      </c>
      <c r="FF2">
        <v>1.14</v>
      </c>
      <c r="FH2">
        <v>1.12</v>
      </c>
      <c r="FJ2">
        <v>1.1</v>
      </c>
      <c r="FL2">
        <v>1.08</v>
      </c>
      <c r="FN2">
        <v>1.06</v>
      </c>
      <c r="FP2">
        <v>1.04</v>
      </c>
      <c r="FR2">
        <v>1.02</v>
      </c>
      <c r="FT2">
        <v>0.9999999999999978</v>
      </c>
      <c r="FV2">
        <v>0.9799999999999978</v>
      </c>
      <c r="FX2">
        <v>0.9599999999999977</v>
      </c>
      <c r="FZ2">
        <v>0.9399999999999977</v>
      </c>
      <c r="GB2">
        <v>0.9199999999999977</v>
      </c>
      <c r="GD2">
        <v>0.8999999999999977</v>
      </c>
      <c r="GF2">
        <v>0.8799999999999977</v>
      </c>
      <c r="GH2">
        <v>0.8599999999999977</v>
      </c>
      <c r="GJ2">
        <v>0.8399999999999976</v>
      </c>
      <c r="GL2">
        <v>0.8199999999999976</v>
      </c>
      <c r="GN2">
        <v>0.7999999999999976</v>
      </c>
      <c r="GP2">
        <v>0.7799999999999976</v>
      </c>
      <c r="GR2">
        <v>0.7599999999999976</v>
      </c>
      <c r="GT2">
        <v>0.7399999999999975</v>
      </c>
      <c r="GV2">
        <v>0.7199999999999975</v>
      </c>
      <c r="GX2">
        <v>0.6999999999999975</v>
      </c>
      <c r="GZ2">
        <v>0.6799999999999975</v>
      </c>
      <c r="HB2">
        <v>0.6599999999999975</v>
      </c>
      <c r="HD2">
        <v>0.6399999999999975</v>
      </c>
      <c r="HF2">
        <v>0.6199999999999974</v>
      </c>
      <c r="HH2">
        <v>0.5999999999999974</v>
      </c>
      <c r="HJ2">
        <v>0.5799999999999974</v>
      </c>
      <c r="HL2">
        <v>0.5599999999999974</v>
      </c>
      <c r="HN2">
        <v>0.5399999999999974</v>
      </c>
      <c r="HP2">
        <v>0.5199999999999974</v>
      </c>
      <c r="HR2">
        <v>0.49999999999999734</v>
      </c>
      <c r="HT2">
        <v>0.4799999999999973</v>
      </c>
      <c r="HV2">
        <v>0.4599999999999973</v>
      </c>
      <c r="HX2">
        <v>0.4399999999999973</v>
      </c>
      <c r="HZ2">
        <v>0.41999999999999726</v>
      </c>
      <c r="IB2">
        <v>0.39999999999999725</v>
      </c>
      <c r="ID2">
        <v>0.37999999999999723</v>
      </c>
      <c r="IR2">
        <v>0.23999999999999713</v>
      </c>
      <c r="IT2">
        <v>0.21999999999999714</v>
      </c>
      <c r="IV2">
        <v>0.19999999999999715</v>
      </c>
    </row>
    <row r="3" spans="2:28" ht="12.75">
      <c r="B3" s="5">
        <v>1371</v>
      </c>
      <c r="C3" s="6" t="e">
        <f>-P9-Q6</f>
        <v>#N/A</v>
      </c>
      <c r="D3" s="7">
        <v>104</v>
      </c>
      <c r="N3" s="20">
        <v>0</v>
      </c>
      <c r="O3" s="23" t="s">
        <v>37</v>
      </c>
      <c r="P3" t="e">
        <f>IF(N4=1,-5,NA())</f>
        <v>#N/A</v>
      </c>
      <c r="Q3">
        <v>5</v>
      </c>
      <c r="R3" s="3" t="e">
        <f>(Q26-Q30)/(P26-P30)</f>
        <v>#N/A</v>
      </c>
      <c r="S3" s="3" t="e">
        <f>-R3</f>
        <v>#N/A</v>
      </c>
      <c r="T3" t="s">
        <v>17</v>
      </c>
      <c r="U3" s="3" t="e">
        <f>IF(P26=0,0,180*ATAN(R5)/PI())</f>
        <v>#N/A</v>
      </c>
      <c r="V3" t="e">
        <f>IF(N15=1,-10,NA())</f>
        <v>#N/A</v>
      </c>
      <c r="W3" s="3" t="e">
        <f>V$3*0.35</f>
        <v>#N/A</v>
      </c>
      <c r="X3" s="3" t="e">
        <f>18+2.5*(1-COS(2*PI()*(2*C$2*(COS(Y3))/I$2)))</f>
        <v>#N/A</v>
      </c>
      <c r="Y3" s="4" t="e">
        <f>ATAN(W3/10)</f>
        <v>#N/A</v>
      </c>
      <c r="Z3" s="3" t="e">
        <f>MIN(X3:X353)</f>
        <v>#N/A</v>
      </c>
      <c r="AA3" s="3" t="e">
        <f>MAX(X3:X353)</f>
        <v>#N/A</v>
      </c>
      <c r="AB3" s="4" t="e">
        <f>ABS(G2/1300)</f>
        <v>#N/A</v>
      </c>
    </row>
    <row r="4" spans="14:33" ht="12.75">
      <c r="N4" s="20">
        <v>0</v>
      </c>
      <c r="O4" s="23" t="s">
        <v>41</v>
      </c>
      <c r="P4">
        <v>5</v>
      </c>
      <c r="Q4">
        <v>-5</v>
      </c>
      <c r="R4" t="s">
        <v>16</v>
      </c>
      <c r="U4" t="e">
        <f>IF(P26=0,0,ATAN(R5))</f>
        <v>#N/A</v>
      </c>
      <c r="W4" s="3" t="e">
        <f>W3+0.02</f>
        <v>#N/A</v>
      </c>
      <c r="X4" s="3" t="e">
        <f aca="true" t="shared" si="0" ref="X4:X67">18+2.5*(1-COS(2*PI()*(2*C$2*(COS(Y4))/I$2)))</f>
        <v>#N/A</v>
      </c>
      <c r="Y4" s="4" t="e">
        <f aca="true" t="shared" si="1" ref="Y4:Y67">ATAN(W4/10)</f>
        <v>#N/A</v>
      </c>
      <c r="Z4" s="4" t="e">
        <f>Z3+AB3</f>
        <v>#N/A</v>
      </c>
      <c r="AA4" s="3" t="e">
        <f>AA3-AB3</f>
        <v>#N/A</v>
      </c>
      <c r="AE4" t="s">
        <v>50</v>
      </c>
      <c r="AF4" t="s">
        <v>25</v>
      </c>
      <c r="AG4" t="s">
        <v>26</v>
      </c>
    </row>
    <row r="5" spans="14:66" ht="12.75">
      <c r="N5" s="20">
        <v>0</v>
      </c>
      <c r="O5" s="23" t="s">
        <v>38</v>
      </c>
      <c r="P5" t="s">
        <v>1</v>
      </c>
      <c r="R5" s="3" t="e">
        <f>1/R3</f>
        <v>#N/A</v>
      </c>
      <c r="S5" s="3" t="e">
        <f>-R5</f>
        <v>#N/A</v>
      </c>
      <c r="T5" t="s">
        <v>18</v>
      </c>
      <c r="W5" s="3" t="e">
        <f aca="true" t="shared" si="2" ref="W5:W68">W4+0.02</f>
        <v>#N/A</v>
      </c>
      <c r="X5" s="3" t="e">
        <f t="shared" si="0"/>
        <v>#N/A</v>
      </c>
      <c r="Y5" s="4" t="e">
        <f t="shared" si="1"/>
        <v>#N/A</v>
      </c>
      <c r="AE5">
        <v>0</v>
      </c>
      <c r="AF5">
        <f>AF$2*COS($AE5)</f>
        <v>0</v>
      </c>
      <c r="AG5">
        <f>AF$2*SIN($AE5)</f>
        <v>0</v>
      </c>
      <c r="AH5">
        <f>AH$2*COS($AE5)</f>
        <v>0</v>
      </c>
      <c r="AI5">
        <f>AH$2*SIN($AE5)</f>
        <v>0</v>
      </c>
      <c r="AJ5">
        <f>AJ$2*COS($AE5)</f>
        <v>0</v>
      </c>
      <c r="AK5">
        <f>AJ$2*SIN($AE5)</f>
        <v>0</v>
      </c>
      <c r="AL5">
        <f aca="true" t="shared" si="3" ref="AL5:AL20">AL$2*COS($AE5)</f>
        <v>0</v>
      </c>
      <c r="AM5">
        <f aca="true" t="shared" si="4" ref="AM5:AM36">AL$2*SIN($AE5)</f>
        <v>0</v>
      </c>
      <c r="AN5">
        <f aca="true" t="shared" si="5" ref="AN5:AN20">AN$2*COS($AE5)</f>
        <v>0</v>
      </c>
      <c r="AO5">
        <f aca="true" t="shared" si="6" ref="AO5:AO36">AN$2*SIN($AE5)</f>
        <v>0</v>
      </c>
      <c r="AP5">
        <f aca="true" t="shared" si="7" ref="AP5:AP20">AP$2*COS($AE5)</f>
        <v>0</v>
      </c>
      <c r="AQ5">
        <f aca="true" t="shared" si="8" ref="AQ5:AQ36">AP$2*SIN($AE5)</f>
        <v>0</v>
      </c>
      <c r="AR5">
        <f aca="true" t="shared" si="9" ref="AR5:AR20">AR$2*COS($AE5)</f>
        <v>0</v>
      </c>
      <c r="AS5">
        <f aca="true" t="shared" si="10" ref="AS5:AS36">AR$2*SIN($AE5)</f>
        <v>0</v>
      </c>
      <c r="AT5">
        <f aca="true" t="shared" si="11" ref="AT5:AT20">AT$2*COS($AE5)</f>
        <v>0</v>
      </c>
      <c r="AU5">
        <f aca="true" t="shared" si="12" ref="AU5:AU36">AT$2*SIN($AE5)</f>
        <v>0</v>
      </c>
      <c r="AV5">
        <f aca="true" t="shared" si="13" ref="AV5:AV20">AV$2*COS($AE5)</f>
        <v>0</v>
      </c>
      <c r="AW5">
        <f aca="true" t="shared" si="14" ref="AW5:AW36">AV$2*SIN($AE5)</f>
        <v>0</v>
      </c>
      <c r="AX5">
        <f aca="true" t="shared" si="15" ref="AX5:AX20">AX$2*COS($AE5)</f>
        <v>0</v>
      </c>
      <c r="AY5">
        <f>AX$2*SIN($AE5)</f>
        <v>0</v>
      </c>
      <c r="AZ5">
        <f aca="true" t="shared" si="16" ref="AZ5:AZ36">AZ$2*COS($AE5)</f>
        <v>0</v>
      </c>
      <c r="BA5">
        <f>AZ$2*SIN($AE5)</f>
        <v>0</v>
      </c>
      <c r="BB5">
        <f aca="true" t="shared" si="17" ref="BB5:BB36">BB$2*COS($AE5)</f>
        <v>0</v>
      </c>
      <c r="BC5">
        <f>BB$2*SIN($AE5)</f>
        <v>0</v>
      </c>
      <c r="BD5">
        <f aca="true" t="shared" si="18" ref="BD5:BD36">BD$2*COS($AE5)</f>
        <v>0</v>
      </c>
      <c r="BE5">
        <f>BD$2*SIN($AE5)</f>
        <v>0</v>
      </c>
      <c r="BF5">
        <f aca="true" t="shared" si="19" ref="BF5:BF36">BF$2*COS($AE5)</f>
        <v>0</v>
      </c>
      <c r="BG5">
        <f>BF$2*SIN($AE5)</f>
        <v>0</v>
      </c>
      <c r="BH5">
        <f aca="true" t="shared" si="20" ref="BH5:BH29">BH$2*COS($AE5)</f>
        <v>0</v>
      </c>
      <c r="BI5">
        <f>BH$2*SIN($AE5)</f>
        <v>0</v>
      </c>
      <c r="BJ5">
        <f aca="true" t="shared" si="21" ref="BJ5:BJ28">BJ$2*COS($AE5)</f>
        <v>0</v>
      </c>
      <c r="BK5">
        <f>BJ$2*SIN($AE5)</f>
        <v>0</v>
      </c>
      <c r="BL5">
        <f>BL$2*COS($AE5)</f>
        <v>0</v>
      </c>
      <c r="BM5">
        <f>BL$2*SIN($AE5)</f>
        <v>0</v>
      </c>
      <c r="BN5">
        <f>BN$2*COS($AE5)</f>
        <v>0</v>
      </c>
    </row>
    <row r="6" spans="14:66" ht="12.75">
      <c r="N6" s="20">
        <v>0</v>
      </c>
      <c r="O6" s="23" t="s">
        <v>39</v>
      </c>
      <c r="P6" t="e">
        <f>IF(N2=1,-5,NA())</f>
        <v>#N/A</v>
      </c>
      <c r="Q6">
        <v>8</v>
      </c>
      <c r="W6" s="3" t="e">
        <f t="shared" si="2"/>
        <v>#N/A</v>
      </c>
      <c r="X6" s="3" t="e">
        <f t="shared" si="0"/>
        <v>#N/A</v>
      </c>
      <c r="Y6" s="4" t="e">
        <f t="shared" si="1"/>
        <v>#N/A</v>
      </c>
      <c r="AE6">
        <f>AE5+2*PI()/50</f>
        <v>0.12566370614359174</v>
      </c>
      <c r="AF6">
        <f aca="true" t="shared" si="22" ref="AF6:AF55">AF$2*COS($AE6)</f>
        <v>0</v>
      </c>
      <c r="AG6">
        <f aca="true" t="shared" si="23" ref="AG6:AG55">AF$2*SIN($AE6)</f>
        <v>0</v>
      </c>
      <c r="AH6">
        <f aca="true" t="shared" si="24" ref="AH6:AH55">AH$2*COS($AE6)</f>
        <v>0</v>
      </c>
      <c r="AI6">
        <f aca="true" t="shared" si="25" ref="AI6:AI55">AH$2*SIN($AE6)</f>
        <v>0</v>
      </c>
      <c r="AJ6">
        <f aca="true" t="shared" si="26" ref="AJ6:AJ55">AJ$2*COS($AE6)</f>
        <v>0</v>
      </c>
      <c r="AK6">
        <f aca="true" t="shared" si="27" ref="AK6:AK55">AJ$2*SIN($AE6)</f>
        <v>0</v>
      </c>
      <c r="AL6">
        <f t="shared" si="3"/>
        <v>0</v>
      </c>
      <c r="AM6">
        <f t="shared" si="4"/>
        <v>0</v>
      </c>
      <c r="AN6">
        <f t="shared" si="5"/>
        <v>0</v>
      </c>
      <c r="AO6">
        <f t="shared" si="6"/>
        <v>0</v>
      </c>
      <c r="AP6">
        <f t="shared" si="7"/>
        <v>0</v>
      </c>
      <c r="AQ6">
        <f t="shared" si="8"/>
        <v>0</v>
      </c>
      <c r="AR6">
        <f t="shared" si="9"/>
        <v>0</v>
      </c>
      <c r="AS6">
        <f t="shared" si="10"/>
        <v>0</v>
      </c>
      <c r="AT6">
        <f t="shared" si="11"/>
        <v>0</v>
      </c>
      <c r="AU6">
        <f t="shared" si="12"/>
        <v>0</v>
      </c>
      <c r="AV6">
        <f t="shared" si="13"/>
        <v>0</v>
      </c>
      <c r="AW6">
        <f t="shared" si="14"/>
        <v>0</v>
      </c>
      <c r="AX6">
        <f t="shared" si="15"/>
        <v>0</v>
      </c>
      <c r="AY6">
        <f aca="true" t="shared" si="28" ref="AY6:AY37">AX$2*SIN($AE6)</f>
        <v>0</v>
      </c>
      <c r="AZ6">
        <f t="shared" si="16"/>
        <v>0</v>
      </c>
      <c r="BA6">
        <f aca="true" t="shared" si="29" ref="BA6:BA37">AZ$2*SIN($AE6)</f>
        <v>0</v>
      </c>
      <c r="BB6">
        <f t="shared" si="17"/>
        <v>0</v>
      </c>
      <c r="BC6">
        <f aca="true" t="shared" si="30" ref="BC6:BC37">BB$2*SIN($AE6)</f>
        <v>0</v>
      </c>
      <c r="BD6">
        <f t="shared" si="18"/>
        <v>0</v>
      </c>
      <c r="BE6">
        <f aca="true" t="shared" si="31" ref="BE6:BE37">BD$2*SIN($AE6)</f>
        <v>0</v>
      </c>
      <c r="BF6">
        <f t="shared" si="19"/>
        <v>0</v>
      </c>
      <c r="BG6">
        <f aca="true" t="shared" si="32" ref="BG6:BG37">BF$2*SIN($AE6)</f>
        <v>0</v>
      </c>
      <c r="BH6">
        <f t="shared" si="20"/>
        <v>0</v>
      </c>
      <c r="BI6">
        <f aca="true" t="shared" si="33" ref="BI6:BI37">BH$2*SIN($AE6)</f>
        <v>0</v>
      </c>
      <c r="BJ6">
        <f t="shared" si="21"/>
        <v>0</v>
      </c>
      <c r="BK6">
        <f aca="true" t="shared" si="34" ref="BK6:BK37">BJ$2*SIN($AE6)</f>
        <v>0</v>
      </c>
      <c r="BL6">
        <f aca="true" t="shared" si="35" ref="BL6:BL55">BL$2*COS($AE6)</f>
        <v>0</v>
      </c>
      <c r="BM6">
        <f aca="true" t="shared" si="36" ref="BM6:BM37">BL$2*SIN($AE6)</f>
        <v>0</v>
      </c>
      <c r="BN6">
        <f aca="true" t="shared" si="37" ref="BN6:BN55">BN$2*COS($AE6)</f>
        <v>0</v>
      </c>
    </row>
    <row r="7" spans="14:66" ht="12.75">
      <c r="N7" s="20">
        <v>0</v>
      </c>
      <c r="O7" s="23" t="s">
        <v>40</v>
      </c>
      <c r="P7" t="e">
        <f>-P6</f>
        <v>#N/A</v>
      </c>
      <c r="Q7">
        <v>8</v>
      </c>
      <c r="W7" s="3" t="e">
        <f t="shared" si="2"/>
        <v>#N/A</v>
      </c>
      <c r="X7" s="3" t="e">
        <f t="shared" si="0"/>
        <v>#N/A</v>
      </c>
      <c r="Y7" s="4" t="e">
        <f t="shared" si="1"/>
        <v>#N/A</v>
      </c>
      <c r="AE7">
        <f aca="true" t="shared" si="38" ref="AE7:AE55">AE6+2*PI()/50</f>
        <v>0.25132741228718347</v>
      </c>
      <c r="AF7">
        <f t="shared" si="22"/>
        <v>0</v>
      </c>
      <c r="AG7">
        <f t="shared" si="23"/>
        <v>0</v>
      </c>
      <c r="AH7">
        <f t="shared" si="24"/>
        <v>0</v>
      </c>
      <c r="AI7">
        <f t="shared" si="25"/>
        <v>0</v>
      </c>
      <c r="AJ7">
        <f t="shared" si="26"/>
        <v>0</v>
      </c>
      <c r="AK7">
        <f t="shared" si="27"/>
        <v>0</v>
      </c>
      <c r="AL7">
        <f t="shared" si="3"/>
        <v>0</v>
      </c>
      <c r="AM7">
        <f t="shared" si="4"/>
        <v>0</v>
      </c>
      <c r="AN7">
        <f t="shared" si="5"/>
        <v>0</v>
      </c>
      <c r="AO7">
        <f t="shared" si="6"/>
        <v>0</v>
      </c>
      <c r="AP7">
        <f t="shared" si="7"/>
        <v>0</v>
      </c>
      <c r="AQ7">
        <f t="shared" si="8"/>
        <v>0</v>
      </c>
      <c r="AR7">
        <f t="shared" si="9"/>
        <v>0</v>
      </c>
      <c r="AS7">
        <f t="shared" si="10"/>
        <v>0</v>
      </c>
      <c r="AT7">
        <f t="shared" si="11"/>
        <v>0</v>
      </c>
      <c r="AU7">
        <f t="shared" si="12"/>
        <v>0</v>
      </c>
      <c r="AV7">
        <f t="shared" si="13"/>
        <v>0</v>
      </c>
      <c r="AW7">
        <f t="shared" si="14"/>
        <v>0</v>
      </c>
      <c r="AX7">
        <f t="shared" si="15"/>
        <v>0</v>
      </c>
      <c r="AY7">
        <f t="shared" si="28"/>
        <v>0</v>
      </c>
      <c r="AZ7">
        <f t="shared" si="16"/>
        <v>0</v>
      </c>
      <c r="BA7">
        <f t="shared" si="29"/>
        <v>0</v>
      </c>
      <c r="BB7">
        <f t="shared" si="17"/>
        <v>0</v>
      </c>
      <c r="BC7">
        <f t="shared" si="30"/>
        <v>0</v>
      </c>
      <c r="BD7">
        <f t="shared" si="18"/>
        <v>0</v>
      </c>
      <c r="BE7">
        <f t="shared" si="31"/>
        <v>0</v>
      </c>
      <c r="BF7">
        <f t="shared" si="19"/>
        <v>0</v>
      </c>
      <c r="BG7">
        <f t="shared" si="32"/>
        <v>0</v>
      </c>
      <c r="BH7">
        <f t="shared" si="20"/>
        <v>0</v>
      </c>
      <c r="BI7">
        <f t="shared" si="33"/>
        <v>0</v>
      </c>
      <c r="BJ7">
        <f t="shared" si="21"/>
        <v>0</v>
      </c>
      <c r="BK7">
        <f t="shared" si="34"/>
        <v>0</v>
      </c>
      <c r="BL7">
        <f t="shared" si="35"/>
        <v>0</v>
      </c>
      <c r="BM7">
        <f t="shared" si="36"/>
        <v>0</v>
      </c>
      <c r="BN7">
        <f t="shared" si="37"/>
        <v>0</v>
      </c>
    </row>
    <row r="8" spans="12:66" ht="15">
      <c r="L8" s="35"/>
      <c r="N8" s="20">
        <v>0</v>
      </c>
      <c r="O8" s="23" t="s">
        <v>42</v>
      </c>
      <c r="P8" t="s">
        <v>2</v>
      </c>
      <c r="W8" s="3" t="e">
        <f t="shared" si="2"/>
        <v>#N/A</v>
      </c>
      <c r="X8" s="3" t="e">
        <f t="shared" si="0"/>
        <v>#N/A</v>
      </c>
      <c r="Y8" s="4" t="e">
        <f t="shared" si="1"/>
        <v>#N/A</v>
      </c>
      <c r="AE8">
        <f t="shared" si="38"/>
        <v>0.3769911184307752</v>
      </c>
      <c r="AF8">
        <f t="shared" si="22"/>
        <v>0</v>
      </c>
      <c r="AG8">
        <f t="shared" si="23"/>
        <v>0</v>
      </c>
      <c r="AH8">
        <f t="shared" si="24"/>
        <v>0</v>
      </c>
      <c r="AI8">
        <f t="shared" si="25"/>
        <v>0</v>
      </c>
      <c r="AJ8">
        <f t="shared" si="26"/>
        <v>0</v>
      </c>
      <c r="AK8">
        <f t="shared" si="27"/>
        <v>0</v>
      </c>
      <c r="AL8">
        <f t="shared" si="3"/>
        <v>0</v>
      </c>
      <c r="AM8">
        <f t="shared" si="4"/>
        <v>0</v>
      </c>
      <c r="AN8">
        <f t="shared" si="5"/>
        <v>0</v>
      </c>
      <c r="AO8">
        <f t="shared" si="6"/>
        <v>0</v>
      </c>
      <c r="AP8">
        <f t="shared" si="7"/>
        <v>0</v>
      </c>
      <c r="AQ8">
        <f t="shared" si="8"/>
        <v>0</v>
      </c>
      <c r="AR8">
        <f t="shared" si="9"/>
        <v>0</v>
      </c>
      <c r="AS8">
        <f t="shared" si="10"/>
        <v>0</v>
      </c>
      <c r="AT8">
        <f t="shared" si="11"/>
        <v>0</v>
      </c>
      <c r="AU8">
        <f t="shared" si="12"/>
        <v>0</v>
      </c>
      <c r="AV8">
        <f t="shared" si="13"/>
        <v>0</v>
      </c>
      <c r="AW8">
        <f t="shared" si="14"/>
        <v>0</v>
      </c>
      <c r="AX8">
        <f t="shared" si="15"/>
        <v>0</v>
      </c>
      <c r="AY8">
        <f t="shared" si="28"/>
        <v>0</v>
      </c>
      <c r="AZ8">
        <f t="shared" si="16"/>
        <v>0</v>
      </c>
      <c r="BA8">
        <f t="shared" si="29"/>
        <v>0</v>
      </c>
      <c r="BB8">
        <f t="shared" si="17"/>
        <v>0</v>
      </c>
      <c r="BC8">
        <f t="shared" si="30"/>
        <v>0</v>
      </c>
      <c r="BD8">
        <f t="shared" si="18"/>
        <v>0</v>
      </c>
      <c r="BE8">
        <f t="shared" si="31"/>
        <v>0</v>
      </c>
      <c r="BF8">
        <f t="shared" si="19"/>
        <v>0</v>
      </c>
      <c r="BG8">
        <f t="shared" si="32"/>
        <v>0</v>
      </c>
      <c r="BH8">
        <f t="shared" si="20"/>
        <v>0</v>
      </c>
      <c r="BI8">
        <f t="shared" si="33"/>
        <v>0</v>
      </c>
      <c r="BJ8">
        <f t="shared" si="21"/>
        <v>0</v>
      </c>
      <c r="BK8">
        <f t="shared" si="34"/>
        <v>0</v>
      </c>
      <c r="BL8">
        <f t="shared" si="35"/>
        <v>0</v>
      </c>
      <c r="BM8">
        <f t="shared" si="36"/>
        <v>0</v>
      </c>
      <c r="BN8">
        <f t="shared" si="37"/>
        <v>0</v>
      </c>
    </row>
    <row r="9" spans="14:66" ht="12.75">
      <c r="N9" s="20">
        <v>0</v>
      </c>
      <c r="O9" s="23" t="s">
        <v>43</v>
      </c>
      <c r="P9" t="e">
        <f>IF(N3=1,-(6+e/400),NA())</f>
        <v>#N/A</v>
      </c>
      <c r="Q9">
        <v>5</v>
      </c>
      <c r="W9" s="3" t="e">
        <f t="shared" si="2"/>
        <v>#N/A</v>
      </c>
      <c r="X9" s="3" t="e">
        <f t="shared" si="0"/>
        <v>#N/A</v>
      </c>
      <c r="Y9" s="4" t="e">
        <f t="shared" si="1"/>
        <v>#N/A</v>
      </c>
      <c r="AE9">
        <f t="shared" si="38"/>
        <v>0.5026548245743669</v>
      </c>
      <c r="AF9">
        <f t="shared" si="22"/>
        <v>0</v>
      </c>
      <c r="AG9">
        <f t="shared" si="23"/>
        <v>0</v>
      </c>
      <c r="AH9">
        <f t="shared" si="24"/>
        <v>0</v>
      </c>
      <c r="AI9">
        <f t="shared" si="25"/>
        <v>0</v>
      </c>
      <c r="AJ9">
        <f t="shared" si="26"/>
        <v>0</v>
      </c>
      <c r="AK9">
        <f t="shared" si="27"/>
        <v>0</v>
      </c>
      <c r="AL9">
        <f t="shared" si="3"/>
        <v>0</v>
      </c>
      <c r="AM9">
        <f t="shared" si="4"/>
        <v>0</v>
      </c>
      <c r="AN9">
        <f t="shared" si="5"/>
        <v>0</v>
      </c>
      <c r="AO9">
        <f t="shared" si="6"/>
        <v>0</v>
      </c>
      <c r="AP9">
        <f t="shared" si="7"/>
        <v>0</v>
      </c>
      <c r="AQ9">
        <f t="shared" si="8"/>
        <v>0</v>
      </c>
      <c r="AR9">
        <f t="shared" si="9"/>
        <v>0</v>
      </c>
      <c r="AS9">
        <f t="shared" si="10"/>
        <v>0</v>
      </c>
      <c r="AT9">
        <f t="shared" si="11"/>
        <v>0</v>
      </c>
      <c r="AU9">
        <f t="shared" si="12"/>
        <v>0</v>
      </c>
      <c r="AV9">
        <f t="shared" si="13"/>
        <v>0</v>
      </c>
      <c r="AW9">
        <f t="shared" si="14"/>
        <v>0</v>
      </c>
      <c r="AX9">
        <f t="shared" si="15"/>
        <v>0</v>
      </c>
      <c r="AY9">
        <f t="shared" si="28"/>
        <v>0</v>
      </c>
      <c r="AZ9">
        <f t="shared" si="16"/>
        <v>0</v>
      </c>
      <c r="BA9">
        <f t="shared" si="29"/>
        <v>0</v>
      </c>
      <c r="BB9">
        <f t="shared" si="17"/>
        <v>0</v>
      </c>
      <c r="BC9">
        <f t="shared" si="30"/>
        <v>0</v>
      </c>
      <c r="BD9">
        <f t="shared" si="18"/>
        <v>0</v>
      </c>
      <c r="BE9">
        <f t="shared" si="31"/>
        <v>0</v>
      </c>
      <c r="BF9">
        <f t="shared" si="19"/>
        <v>0</v>
      </c>
      <c r="BG9">
        <f t="shared" si="32"/>
        <v>0</v>
      </c>
      <c r="BH9">
        <f t="shared" si="20"/>
        <v>0</v>
      </c>
      <c r="BI9">
        <f t="shared" si="33"/>
        <v>0</v>
      </c>
      <c r="BJ9">
        <f t="shared" si="21"/>
        <v>0</v>
      </c>
      <c r="BK9">
        <f t="shared" si="34"/>
        <v>0</v>
      </c>
      <c r="BL9">
        <f t="shared" si="35"/>
        <v>0</v>
      </c>
      <c r="BM9">
        <f t="shared" si="36"/>
        <v>0</v>
      </c>
      <c r="BN9">
        <f t="shared" si="37"/>
        <v>0</v>
      </c>
    </row>
    <row r="10" spans="14:66" ht="12.75">
      <c r="N10" s="20">
        <v>0</v>
      </c>
      <c r="O10" s="23" t="s">
        <v>44</v>
      </c>
      <c r="P10" s="2" t="e">
        <f>P9</f>
        <v>#N/A</v>
      </c>
      <c r="Q10">
        <v>-5</v>
      </c>
      <c r="W10" s="3" t="e">
        <f t="shared" si="2"/>
        <v>#N/A</v>
      </c>
      <c r="X10" s="3" t="e">
        <f t="shared" si="0"/>
        <v>#N/A</v>
      </c>
      <c r="Y10" s="4" t="e">
        <f t="shared" si="1"/>
        <v>#N/A</v>
      </c>
      <c r="AE10">
        <f t="shared" si="38"/>
        <v>0.6283185307179586</v>
      </c>
      <c r="AF10">
        <f t="shared" si="22"/>
        <v>0</v>
      </c>
      <c r="AG10">
        <f t="shared" si="23"/>
        <v>0</v>
      </c>
      <c r="AH10">
        <f t="shared" si="24"/>
        <v>0</v>
      </c>
      <c r="AI10">
        <f t="shared" si="25"/>
        <v>0</v>
      </c>
      <c r="AJ10">
        <f t="shared" si="26"/>
        <v>0</v>
      </c>
      <c r="AK10">
        <f t="shared" si="27"/>
        <v>0</v>
      </c>
      <c r="AL10">
        <f t="shared" si="3"/>
        <v>0</v>
      </c>
      <c r="AM10">
        <f t="shared" si="4"/>
        <v>0</v>
      </c>
      <c r="AN10">
        <f t="shared" si="5"/>
        <v>0</v>
      </c>
      <c r="AO10">
        <f t="shared" si="6"/>
        <v>0</v>
      </c>
      <c r="AP10">
        <f t="shared" si="7"/>
        <v>0</v>
      </c>
      <c r="AQ10">
        <f t="shared" si="8"/>
        <v>0</v>
      </c>
      <c r="AR10">
        <f t="shared" si="9"/>
        <v>0</v>
      </c>
      <c r="AS10">
        <f t="shared" si="10"/>
        <v>0</v>
      </c>
      <c r="AT10">
        <f t="shared" si="11"/>
        <v>0</v>
      </c>
      <c r="AU10">
        <f t="shared" si="12"/>
        <v>0</v>
      </c>
      <c r="AV10">
        <f t="shared" si="13"/>
        <v>0</v>
      </c>
      <c r="AW10">
        <f t="shared" si="14"/>
        <v>0</v>
      </c>
      <c r="AX10">
        <f t="shared" si="15"/>
        <v>0</v>
      </c>
      <c r="AY10">
        <f t="shared" si="28"/>
        <v>0</v>
      </c>
      <c r="AZ10">
        <f t="shared" si="16"/>
        <v>0</v>
      </c>
      <c r="BA10">
        <f t="shared" si="29"/>
        <v>0</v>
      </c>
      <c r="BB10">
        <f t="shared" si="17"/>
        <v>0</v>
      </c>
      <c r="BC10">
        <f t="shared" si="30"/>
        <v>0</v>
      </c>
      <c r="BD10">
        <f t="shared" si="18"/>
        <v>0</v>
      </c>
      <c r="BE10">
        <f t="shared" si="31"/>
        <v>0</v>
      </c>
      <c r="BF10">
        <f t="shared" si="19"/>
        <v>0</v>
      </c>
      <c r="BG10">
        <f t="shared" si="32"/>
        <v>0</v>
      </c>
      <c r="BH10">
        <f t="shared" si="20"/>
        <v>0</v>
      </c>
      <c r="BI10">
        <f t="shared" si="33"/>
        <v>0</v>
      </c>
      <c r="BJ10">
        <f t="shared" si="21"/>
        <v>0</v>
      </c>
      <c r="BK10">
        <f t="shared" si="34"/>
        <v>0</v>
      </c>
      <c r="BL10">
        <f t="shared" si="35"/>
        <v>0</v>
      </c>
      <c r="BM10">
        <f t="shared" si="36"/>
        <v>0</v>
      </c>
      <c r="BN10">
        <f t="shared" si="37"/>
        <v>0</v>
      </c>
    </row>
    <row r="11" spans="14:66" ht="12.75">
      <c r="N11" s="20">
        <v>0</v>
      </c>
      <c r="O11" s="23" t="s">
        <v>45</v>
      </c>
      <c r="P11" t="s">
        <v>3</v>
      </c>
      <c r="W11" s="3" t="e">
        <f t="shared" si="2"/>
        <v>#N/A</v>
      </c>
      <c r="X11" s="3" t="e">
        <f t="shared" si="0"/>
        <v>#N/A</v>
      </c>
      <c r="Y11" s="4" t="e">
        <f t="shared" si="1"/>
        <v>#N/A</v>
      </c>
      <c r="AE11">
        <f t="shared" si="38"/>
        <v>0.7539822368615503</v>
      </c>
      <c r="AF11">
        <f t="shared" si="22"/>
        <v>0</v>
      </c>
      <c r="AG11">
        <f t="shared" si="23"/>
        <v>0</v>
      </c>
      <c r="AH11">
        <f t="shared" si="24"/>
        <v>0</v>
      </c>
      <c r="AI11">
        <f t="shared" si="25"/>
        <v>0</v>
      </c>
      <c r="AJ11">
        <f t="shared" si="26"/>
        <v>0</v>
      </c>
      <c r="AK11">
        <f t="shared" si="27"/>
        <v>0</v>
      </c>
      <c r="AL11">
        <f t="shared" si="3"/>
        <v>0</v>
      </c>
      <c r="AM11">
        <f t="shared" si="4"/>
        <v>0</v>
      </c>
      <c r="AN11">
        <f t="shared" si="5"/>
        <v>0</v>
      </c>
      <c r="AO11">
        <f t="shared" si="6"/>
        <v>0</v>
      </c>
      <c r="AP11">
        <f t="shared" si="7"/>
        <v>0</v>
      </c>
      <c r="AQ11">
        <f t="shared" si="8"/>
        <v>0</v>
      </c>
      <c r="AR11">
        <f t="shared" si="9"/>
        <v>0</v>
      </c>
      <c r="AS11">
        <f t="shared" si="10"/>
        <v>0</v>
      </c>
      <c r="AT11">
        <f t="shared" si="11"/>
        <v>0</v>
      </c>
      <c r="AU11">
        <f t="shared" si="12"/>
        <v>0</v>
      </c>
      <c r="AV11">
        <f t="shared" si="13"/>
        <v>0</v>
      </c>
      <c r="AW11">
        <f t="shared" si="14"/>
        <v>0</v>
      </c>
      <c r="AX11">
        <f t="shared" si="15"/>
        <v>0</v>
      </c>
      <c r="AY11">
        <f t="shared" si="28"/>
        <v>0</v>
      </c>
      <c r="AZ11">
        <f t="shared" si="16"/>
        <v>0</v>
      </c>
      <c r="BA11">
        <f t="shared" si="29"/>
        <v>0</v>
      </c>
      <c r="BB11">
        <f t="shared" si="17"/>
        <v>0</v>
      </c>
      <c r="BC11">
        <f t="shared" si="30"/>
        <v>0</v>
      </c>
      <c r="BD11">
        <f t="shared" si="18"/>
        <v>0</v>
      </c>
      <c r="BE11">
        <f t="shared" si="31"/>
        <v>0</v>
      </c>
      <c r="BF11">
        <f t="shared" si="19"/>
        <v>0</v>
      </c>
      <c r="BG11">
        <f t="shared" si="32"/>
        <v>0</v>
      </c>
      <c r="BH11">
        <f t="shared" si="20"/>
        <v>0</v>
      </c>
      <c r="BI11">
        <f t="shared" si="33"/>
        <v>0</v>
      </c>
      <c r="BJ11">
        <f t="shared" si="21"/>
        <v>0</v>
      </c>
      <c r="BK11">
        <f t="shared" si="34"/>
        <v>0</v>
      </c>
      <c r="BL11">
        <f t="shared" si="35"/>
        <v>0</v>
      </c>
      <c r="BM11">
        <f t="shared" si="36"/>
        <v>0</v>
      </c>
      <c r="BN11">
        <f t="shared" si="37"/>
        <v>0</v>
      </c>
    </row>
    <row r="12" spans="14:66" ht="12.75">
      <c r="N12" s="20">
        <v>0</v>
      </c>
      <c r="O12" s="23" t="s">
        <v>38</v>
      </c>
      <c r="P12" t="e">
        <f>IF(N4=1,-Q6,NA())</f>
        <v>#N/A</v>
      </c>
      <c r="Q12">
        <v>5</v>
      </c>
      <c r="W12" s="3" t="e">
        <f t="shared" si="2"/>
        <v>#N/A</v>
      </c>
      <c r="X12" s="3" t="e">
        <f t="shared" si="0"/>
        <v>#N/A</v>
      </c>
      <c r="Y12" s="4" t="e">
        <f t="shared" si="1"/>
        <v>#N/A</v>
      </c>
      <c r="AE12">
        <f t="shared" si="38"/>
        <v>0.879645943005142</v>
      </c>
      <c r="AF12">
        <f t="shared" si="22"/>
        <v>0</v>
      </c>
      <c r="AG12">
        <f t="shared" si="23"/>
        <v>0</v>
      </c>
      <c r="AH12">
        <f t="shared" si="24"/>
        <v>0</v>
      </c>
      <c r="AI12">
        <f t="shared" si="25"/>
        <v>0</v>
      </c>
      <c r="AJ12">
        <f t="shared" si="26"/>
        <v>0</v>
      </c>
      <c r="AK12">
        <f t="shared" si="27"/>
        <v>0</v>
      </c>
      <c r="AL12">
        <f t="shared" si="3"/>
        <v>0</v>
      </c>
      <c r="AM12">
        <f t="shared" si="4"/>
        <v>0</v>
      </c>
      <c r="AN12">
        <f t="shared" si="5"/>
        <v>0</v>
      </c>
      <c r="AO12">
        <f t="shared" si="6"/>
        <v>0</v>
      </c>
      <c r="AP12">
        <f t="shared" si="7"/>
        <v>0</v>
      </c>
      <c r="AQ12">
        <f t="shared" si="8"/>
        <v>0</v>
      </c>
      <c r="AR12">
        <f t="shared" si="9"/>
        <v>0</v>
      </c>
      <c r="AS12">
        <f t="shared" si="10"/>
        <v>0</v>
      </c>
      <c r="AT12">
        <f t="shared" si="11"/>
        <v>0</v>
      </c>
      <c r="AU12">
        <f t="shared" si="12"/>
        <v>0</v>
      </c>
      <c r="AV12">
        <f t="shared" si="13"/>
        <v>0</v>
      </c>
      <c r="AW12">
        <f t="shared" si="14"/>
        <v>0</v>
      </c>
      <c r="AX12">
        <f t="shared" si="15"/>
        <v>0</v>
      </c>
      <c r="AY12">
        <f t="shared" si="28"/>
        <v>0</v>
      </c>
      <c r="AZ12">
        <f t="shared" si="16"/>
        <v>0</v>
      </c>
      <c r="BA12">
        <f t="shared" si="29"/>
        <v>0</v>
      </c>
      <c r="BB12">
        <f t="shared" si="17"/>
        <v>0</v>
      </c>
      <c r="BC12">
        <f t="shared" si="30"/>
        <v>0</v>
      </c>
      <c r="BD12">
        <f t="shared" si="18"/>
        <v>0</v>
      </c>
      <c r="BE12">
        <f t="shared" si="31"/>
        <v>0</v>
      </c>
      <c r="BF12">
        <f t="shared" si="19"/>
        <v>0</v>
      </c>
      <c r="BG12">
        <f t="shared" si="32"/>
        <v>0</v>
      </c>
      <c r="BH12">
        <f t="shared" si="20"/>
        <v>0</v>
      </c>
      <c r="BI12">
        <f t="shared" si="33"/>
        <v>0</v>
      </c>
      <c r="BJ12">
        <f t="shared" si="21"/>
        <v>0</v>
      </c>
      <c r="BK12">
        <f t="shared" si="34"/>
        <v>0</v>
      </c>
      <c r="BL12">
        <f t="shared" si="35"/>
        <v>0</v>
      </c>
      <c r="BM12">
        <f t="shared" si="36"/>
        <v>0</v>
      </c>
      <c r="BN12">
        <f t="shared" si="37"/>
        <v>0</v>
      </c>
    </row>
    <row r="13" spans="14:66" ht="12.75">
      <c r="N13" s="20">
        <v>0</v>
      </c>
      <c r="O13" s="23" t="s">
        <v>46</v>
      </c>
      <c r="P13" t="e">
        <f>P12</f>
        <v>#N/A</v>
      </c>
      <c r="Q13">
        <v>-5</v>
      </c>
      <c r="W13" s="3" t="e">
        <f t="shared" si="2"/>
        <v>#N/A</v>
      </c>
      <c r="X13" s="3" t="e">
        <f t="shared" si="0"/>
        <v>#N/A</v>
      </c>
      <c r="Y13" s="4" t="e">
        <f t="shared" si="1"/>
        <v>#N/A</v>
      </c>
      <c r="AE13">
        <f t="shared" si="38"/>
        <v>1.0053096491487337</v>
      </c>
      <c r="AF13">
        <f t="shared" si="22"/>
        <v>0</v>
      </c>
      <c r="AG13">
        <f t="shared" si="23"/>
        <v>0</v>
      </c>
      <c r="AH13">
        <f t="shared" si="24"/>
        <v>0</v>
      </c>
      <c r="AI13">
        <f t="shared" si="25"/>
        <v>0</v>
      </c>
      <c r="AJ13">
        <f t="shared" si="26"/>
        <v>0</v>
      </c>
      <c r="AK13">
        <f t="shared" si="27"/>
        <v>0</v>
      </c>
      <c r="AL13">
        <f t="shared" si="3"/>
        <v>0</v>
      </c>
      <c r="AM13">
        <f t="shared" si="4"/>
        <v>0</v>
      </c>
      <c r="AN13">
        <f t="shared" si="5"/>
        <v>0</v>
      </c>
      <c r="AO13">
        <f t="shared" si="6"/>
        <v>0</v>
      </c>
      <c r="AP13">
        <f t="shared" si="7"/>
        <v>0</v>
      </c>
      <c r="AQ13">
        <f t="shared" si="8"/>
        <v>0</v>
      </c>
      <c r="AR13">
        <f t="shared" si="9"/>
        <v>0</v>
      </c>
      <c r="AS13">
        <f t="shared" si="10"/>
        <v>0</v>
      </c>
      <c r="AT13">
        <f t="shared" si="11"/>
        <v>0</v>
      </c>
      <c r="AU13">
        <f t="shared" si="12"/>
        <v>0</v>
      </c>
      <c r="AV13">
        <f t="shared" si="13"/>
        <v>0</v>
      </c>
      <c r="AW13">
        <f t="shared" si="14"/>
        <v>0</v>
      </c>
      <c r="AX13">
        <f t="shared" si="15"/>
        <v>0</v>
      </c>
      <c r="AY13">
        <f t="shared" si="28"/>
        <v>0</v>
      </c>
      <c r="AZ13">
        <f t="shared" si="16"/>
        <v>0</v>
      </c>
      <c r="BA13">
        <f t="shared" si="29"/>
        <v>0</v>
      </c>
      <c r="BB13">
        <f t="shared" si="17"/>
        <v>0</v>
      </c>
      <c r="BC13">
        <f t="shared" si="30"/>
        <v>0</v>
      </c>
      <c r="BD13">
        <f t="shared" si="18"/>
        <v>0</v>
      </c>
      <c r="BE13">
        <f t="shared" si="31"/>
        <v>0</v>
      </c>
      <c r="BF13">
        <f t="shared" si="19"/>
        <v>0</v>
      </c>
      <c r="BG13">
        <f t="shared" si="32"/>
        <v>0</v>
      </c>
      <c r="BH13">
        <f t="shared" si="20"/>
        <v>0</v>
      </c>
      <c r="BI13">
        <f t="shared" si="33"/>
        <v>0</v>
      </c>
      <c r="BJ13">
        <f t="shared" si="21"/>
        <v>0</v>
      </c>
      <c r="BK13">
        <f t="shared" si="34"/>
        <v>0</v>
      </c>
      <c r="BL13">
        <f t="shared" si="35"/>
        <v>0</v>
      </c>
      <c r="BM13">
        <f t="shared" si="36"/>
        <v>0</v>
      </c>
      <c r="BN13">
        <f t="shared" si="37"/>
        <v>0</v>
      </c>
    </row>
    <row r="14" spans="14:66" ht="12.75">
      <c r="N14" s="20">
        <v>0</v>
      </c>
      <c r="O14" s="23" t="s">
        <v>45</v>
      </c>
      <c r="P14" t="s">
        <v>4</v>
      </c>
      <c r="R14" t="s">
        <v>14</v>
      </c>
      <c r="W14" s="3" t="e">
        <f t="shared" si="2"/>
        <v>#N/A</v>
      </c>
      <c r="X14" s="3" t="e">
        <f t="shared" si="0"/>
        <v>#N/A</v>
      </c>
      <c r="Y14" s="4" t="e">
        <f t="shared" si="1"/>
        <v>#N/A</v>
      </c>
      <c r="AE14">
        <f t="shared" si="38"/>
        <v>1.1309733552923253</v>
      </c>
      <c r="AF14">
        <f t="shared" si="22"/>
        <v>0</v>
      </c>
      <c r="AG14">
        <f t="shared" si="23"/>
        <v>0</v>
      </c>
      <c r="AH14">
        <f t="shared" si="24"/>
        <v>0</v>
      </c>
      <c r="AI14">
        <f t="shared" si="25"/>
        <v>0</v>
      </c>
      <c r="AJ14">
        <f t="shared" si="26"/>
        <v>0</v>
      </c>
      <c r="AK14">
        <f t="shared" si="27"/>
        <v>0</v>
      </c>
      <c r="AL14">
        <f t="shared" si="3"/>
        <v>0</v>
      </c>
      <c r="AM14">
        <f t="shared" si="4"/>
        <v>0</v>
      </c>
      <c r="AN14">
        <f t="shared" si="5"/>
        <v>0</v>
      </c>
      <c r="AO14">
        <f t="shared" si="6"/>
        <v>0</v>
      </c>
      <c r="AP14">
        <f t="shared" si="7"/>
        <v>0</v>
      </c>
      <c r="AQ14">
        <f t="shared" si="8"/>
        <v>0</v>
      </c>
      <c r="AR14">
        <f t="shared" si="9"/>
        <v>0</v>
      </c>
      <c r="AS14">
        <f t="shared" si="10"/>
        <v>0</v>
      </c>
      <c r="AT14">
        <f t="shared" si="11"/>
        <v>0</v>
      </c>
      <c r="AU14">
        <f t="shared" si="12"/>
        <v>0</v>
      </c>
      <c r="AV14">
        <f t="shared" si="13"/>
        <v>0</v>
      </c>
      <c r="AW14">
        <f t="shared" si="14"/>
        <v>0</v>
      </c>
      <c r="AX14">
        <f t="shared" si="15"/>
        <v>0</v>
      </c>
      <c r="AY14">
        <f t="shared" si="28"/>
        <v>0</v>
      </c>
      <c r="AZ14">
        <f t="shared" si="16"/>
        <v>0</v>
      </c>
      <c r="BA14">
        <f t="shared" si="29"/>
        <v>0</v>
      </c>
      <c r="BB14">
        <f t="shared" si="17"/>
        <v>0</v>
      </c>
      <c r="BC14">
        <f t="shared" si="30"/>
        <v>0</v>
      </c>
      <c r="BD14">
        <f t="shared" si="18"/>
        <v>0</v>
      </c>
      <c r="BE14">
        <f t="shared" si="31"/>
        <v>0</v>
      </c>
      <c r="BF14">
        <f t="shared" si="19"/>
        <v>0</v>
      </c>
      <c r="BG14">
        <f t="shared" si="32"/>
        <v>0</v>
      </c>
      <c r="BH14">
        <f t="shared" si="20"/>
        <v>0</v>
      </c>
      <c r="BI14">
        <f t="shared" si="33"/>
        <v>0</v>
      </c>
      <c r="BJ14">
        <f t="shared" si="21"/>
        <v>0</v>
      </c>
      <c r="BK14">
        <f t="shared" si="34"/>
        <v>0</v>
      </c>
      <c r="BL14">
        <f t="shared" si="35"/>
        <v>0</v>
      </c>
      <c r="BM14">
        <f t="shared" si="36"/>
        <v>0</v>
      </c>
      <c r="BN14">
        <f t="shared" si="37"/>
        <v>0</v>
      </c>
    </row>
    <row r="15" spans="14:66" ht="12.75">
      <c r="N15" s="20">
        <v>0</v>
      </c>
      <c r="O15" s="23">
        <v>-10</v>
      </c>
      <c r="P15" t="e">
        <f>IF(N5=1,8,NA())</f>
        <v>#N/A</v>
      </c>
      <c r="Q15">
        <v>8</v>
      </c>
      <c r="R15" t="e">
        <f>IF(N6=1,P15+10,NA())</f>
        <v>#N/A</v>
      </c>
      <c r="S15">
        <v>5</v>
      </c>
      <c r="W15" s="3" t="e">
        <f t="shared" si="2"/>
        <v>#N/A</v>
      </c>
      <c r="X15" s="3" t="e">
        <f t="shared" si="0"/>
        <v>#N/A</v>
      </c>
      <c r="Y15" s="4" t="e">
        <f t="shared" si="1"/>
        <v>#N/A</v>
      </c>
      <c r="AE15">
        <f t="shared" si="38"/>
        <v>1.256637061435917</v>
      </c>
      <c r="AF15">
        <f t="shared" si="22"/>
        <v>0</v>
      </c>
      <c r="AG15">
        <f t="shared" si="23"/>
        <v>0</v>
      </c>
      <c r="AH15">
        <f t="shared" si="24"/>
        <v>0</v>
      </c>
      <c r="AI15">
        <f t="shared" si="25"/>
        <v>0</v>
      </c>
      <c r="AJ15">
        <f t="shared" si="26"/>
        <v>0</v>
      </c>
      <c r="AK15">
        <f t="shared" si="27"/>
        <v>0</v>
      </c>
      <c r="AL15">
        <f t="shared" si="3"/>
        <v>0</v>
      </c>
      <c r="AM15">
        <f t="shared" si="4"/>
        <v>0</v>
      </c>
      <c r="AN15">
        <f t="shared" si="5"/>
        <v>0</v>
      </c>
      <c r="AO15">
        <f t="shared" si="6"/>
        <v>0</v>
      </c>
      <c r="AP15">
        <f t="shared" si="7"/>
        <v>0</v>
      </c>
      <c r="AQ15">
        <f t="shared" si="8"/>
        <v>0</v>
      </c>
      <c r="AR15">
        <f t="shared" si="9"/>
        <v>0</v>
      </c>
      <c r="AS15">
        <f t="shared" si="10"/>
        <v>0</v>
      </c>
      <c r="AT15">
        <f t="shared" si="11"/>
        <v>0</v>
      </c>
      <c r="AU15">
        <f t="shared" si="12"/>
        <v>0</v>
      </c>
      <c r="AV15">
        <f t="shared" si="13"/>
        <v>0</v>
      </c>
      <c r="AW15">
        <f t="shared" si="14"/>
        <v>0</v>
      </c>
      <c r="AX15">
        <f t="shared" si="15"/>
        <v>0</v>
      </c>
      <c r="AY15">
        <f t="shared" si="28"/>
        <v>0</v>
      </c>
      <c r="AZ15">
        <f t="shared" si="16"/>
        <v>0</v>
      </c>
      <c r="BA15">
        <f t="shared" si="29"/>
        <v>0</v>
      </c>
      <c r="BB15">
        <f t="shared" si="17"/>
        <v>0</v>
      </c>
      <c r="BC15">
        <f t="shared" si="30"/>
        <v>0</v>
      </c>
      <c r="BD15">
        <f t="shared" si="18"/>
        <v>0</v>
      </c>
      <c r="BE15">
        <f t="shared" si="31"/>
        <v>0</v>
      </c>
      <c r="BF15">
        <f t="shared" si="19"/>
        <v>0</v>
      </c>
      <c r="BG15">
        <f t="shared" si="32"/>
        <v>0</v>
      </c>
      <c r="BH15">
        <f t="shared" si="20"/>
        <v>0</v>
      </c>
      <c r="BI15">
        <f t="shared" si="33"/>
        <v>0</v>
      </c>
      <c r="BJ15">
        <f t="shared" si="21"/>
        <v>0</v>
      </c>
      <c r="BK15">
        <f t="shared" si="34"/>
        <v>0</v>
      </c>
      <c r="BL15">
        <f t="shared" si="35"/>
        <v>0</v>
      </c>
      <c r="BM15">
        <f t="shared" si="36"/>
        <v>0</v>
      </c>
      <c r="BN15">
        <f t="shared" si="37"/>
        <v>0</v>
      </c>
    </row>
    <row r="16" spans="14:66" ht="12.75">
      <c r="N16" s="20">
        <v>0</v>
      </c>
      <c r="P16">
        <v>8</v>
      </c>
      <c r="Q16">
        <f>-Q15</f>
        <v>-8</v>
      </c>
      <c r="R16">
        <f>P16+10</f>
        <v>18</v>
      </c>
      <c r="S16">
        <v>-5</v>
      </c>
      <c r="W16" s="3" t="e">
        <f t="shared" si="2"/>
        <v>#N/A</v>
      </c>
      <c r="X16" s="3" t="e">
        <f t="shared" si="0"/>
        <v>#N/A</v>
      </c>
      <c r="Y16" s="4" t="e">
        <f t="shared" si="1"/>
        <v>#N/A</v>
      </c>
      <c r="AE16">
        <f t="shared" si="38"/>
        <v>1.3823007675795087</v>
      </c>
      <c r="AF16">
        <f t="shared" si="22"/>
        <v>0</v>
      </c>
      <c r="AG16">
        <f t="shared" si="23"/>
        <v>0</v>
      </c>
      <c r="AH16">
        <f t="shared" si="24"/>
        <v>0</v>
      </c>
      <c r="AI16">
        <f t="shared" si="25"/>
        <v>0</v>
      </c>
      <c r="AJ16">
        <f t="shared" si="26"/>
        <v>0</v>
      </c>
      <c r="AK16">
        <f t="shared" si="27"/>
        <v>0</v>
      </c>
      <c r="AL16">
        <f t="shared" si="3"/>
        <v>0</v>
      </c>
      <c r="AM16">
        <f t="shared" si="4"/>
        <v>0</v>
      </c>
      <c r="AN16">
        <f t="shared" si="5"/>
        <v>0</v>
      </c>
      <c r="AO16">
        <f t="shared" si="6"/>
        <v>0</v>
      </c>
      <c r="AP16">
        <f t="shared" si="7"/>
        <v>0</v>
      </c>
      <c r="AQ16">
        <f t="shared" si="8"/>
        <v>0</v>
      </c>
      <c r="AR16">
        <f t="shared" si="9"/>
        <v>0</v>
      </c>
      <c r="AS16">
        <f t="shared" si="10"/>
        <v>0</v>
      </c>
      <c r="AT16">
        <f t="shared" si="11"/>
        <v>0</v>
      </c>
      <c r="AU16">
        <f t="shared" si="12"/>
        <v>0</v>
      </c>
      <c r="AV16">
        <f t="shared" si="13"/>
        <v>0</v>
      </c>
      <c r="AW16">
        <f t="shared" si="14"/>
        <v>0</v>
      </c>
      <c r="AX16">
        <f t="shared" si="15"/>
        <v>0</v>
      </c>
      <c r="AY16">
        <f t="shared" si="28"/>
        <v>0</v>
      </c>
      <c r="AZ16">
        <f t="shared" si="16"/>
        <v>0</v>
      </c>
      <c r="BA16">
        <f t="shared" si="29"/>
        <v>0</v>
      </c>
      <c r="BB16">
        <f t="shared" si="17"/>
        <v>0</v>
      </c>
      <c r="BC16">
        <f t="shared" si="30"/>
        <v>0</v>
      </c>
      <c r="BD16">
        <f t="shared" si="18"/>
        <v>0</v>
      </c>
      <c r="BE16">
        <f t="shared" si="31"/>
        <v>0</v>
      </c>
      <c r="BF16">
        <f t="shared" si="19"/>
        <v>0</v>
      </c>
      <c r="BG16">
        <f t="shared" si="32"/>
        <v>0</v>
      </c>
      <c r="BH16">
        <f t="shared" si="20"/>
        <v>0</v>
      </c>
      <c r="BI16">
        <f t="shared" si="33"/>
        <v>0</v>
      </c>
      <c r="BJ16">
        <f t="shared" si="21"/>
        <v>0</v>
      </c>
      <c r="BK16">
        <f t="shared" si="34"/>
        <v>0</v>
      </c>
      <c r="BL16">
        <f t="shared" si="35"/>
        <v>0</v>
      </c>
      <c r="BM16">
        <f t="shared" si="36"/>
        <v>0</v>
      </c>
      <c r="BN16">
        <f t="shared" si="37"/>
        <v>0</v>
      </c>
    </row>
    <row r="17" spans="14:66" ht="12.75">
      <c r="N17" s="20">
        <v>0</v>
      </c>
      <c r="P17" t="e">
        <f>IF(N5=1,7.5,NA())</f>
        <v>#N/A</v>
      </c>
      <c r="Q17">
        <v>7</v>
      </c>
      <c r="W17" s="3" t="e">
        <f t="shared" si="2"/>
        <v>#N/A</v>
      </c>
      <c r="X17" s="3" t="e">
        <f t="shared" si="0"/>
        <v>#N/A</v>
      </c>
      <c r="Y17" s="4" t="e">
        <f t="shared" si="1"/>
        <v>#N/A</v>
      </c>
      <c r="AE17">
        <f t="shared" si="38"/>
        <v>1.5079644737231004</v>
      </c>
      <c r="AF17">
        <f t="shared" si="22"/>
        <v>0</v>
      </c>
      <c r="AG17">
        <f t="shared" si="23"/>
        <v>0</v>
      </c>
      <c r="AH17">
        <f t="shared" si="24"/>
        <v>0</v>
      </c>
      <c r="AI17">
        <f t="shared" si="25"/>
        <v>0</v>
      </c>
      <c r="AJ17">
        <f t="shared" si="26"/>
        <v>0</v>
      </c>
      <c r="AK17">
        <f t="shared" si="27"/>
        <v>0</v>
      </c>
      <c r="AL17">
        <f t="shared" si="3"/>
        <v>0</v>
      </c>
      <c r="AM17">
        <f t="shared" si="4"/>
        <v>0</v>
      </c>
      <c r="AN17">
        <f t="shared" si="5"/>
        <v>0</v>
      </c>
      <c r="AO17">
        <f t="shared" si="6"/>
        <v>0</v>
      </c>
      <c r="AP17">
        <f t="shared" si="7"/>
        <v>0</v>
      </c>
      <c r="AQ17">
        <f t="shared" si="8"/>
        <v>0</v>
      </c>
      <c r="AR17">
        <f t="shared" si="9"/>
        <v>0</v>
      </c>
      <c r="AS17">
        <f t="shared" si="10"/>
        <v>0</v>
      </c>
      <c r="AT17">
        <f t="shared" si="11"/>
        <v>0</v>
      </c>
      <c r="AU17">
        <f t="shared" si="12"/>
        <v>0</v>
      </c>
      <c r="AV17">
        <f t="shared" si="13"/>
        <v>0</v>
      </c>
      <c r="AW17">
        <f t="shared" si="14"/>
        <v>0</v>
      </c>
      <c r="AX17">
        <f t="shared" si="15"/>
        <v>0</v>
      </c>
      <c r="AY17">
        <f t="shared" si="28"/>
        <v>0</v>
      </c>
      <c r="AZ17">
        <f t="shared" si="16"/>
        <v>0</v>
      </c>
      <c r="BA17">
        <f t="shared" si="29"/>
        <v>0</v>
      </c>
      <c r="BB17">
        <f t="shared" si="17"/>
        <v>0</v>
      </c>
      <c r="BC17">
        <f t="shared" si="30"/>
        <v>0</v>
      </c>
      <c r="BD17">
        <f t="shared" si="18"/>
        <v>0</v>
      </c>
      <c r="BE17">
        <f t="shared" si="31"/>
        <v>0</v>
      </c>
      <c r="BF17">
        <f t="shared" si="19"/>
        <v>0</v>
      </c>
      <c r="BG17">
        <f t="shared" si="32"/>
        <v>0</v>
      </c>
      <c r="BH17">
        <f t="shared" si="20"/>
        <v>0</v>
      </c>
      <c r="BI17">
        <f t="shared" si="33"/>
        <v>0</v>
      </c>
      <c r="BJ17">
        <f t="shared" si="21"/>
        <v>0</v>
      </c>
      <c r="BK17">
        <f t="shared" si="34"/>
        <v>0</v>
      </c>
      <c r="BL17">
        <f t="shared" si="35"/>
        <v>0</v>
      </c>
      <c r="BM17">
        <f t="shared" si="36"/>
        <v>0</v>
      </c>
      <c r="BN17">
        <f t="shared" si="37"/>
        <v>0</v>
      </c>
    </row>
    <row r="18" spans="14:66" ht="12.75">
      <c r="N18" s="20">
        <v>0</v>
      </c>
      <c r="P18" t="e">
        <f>IF(N5=1,7.5,NA())</f>
        <v>#N/A</v>
      </c>
      <c r="Q18">
        <f>-Q17</f>
        <v>-7</v>
      </c>
      <c r="W18" s="3" t="e">
        <f t="shared" si="2"/>
        <v>#N/A</v>
      </c>
      <c r="X18" s="3" t="e">
        <f t="shared" si="0"/>
        <v>#N/A</v>
      </c>
      <c r="Y18" s="4" t="e">
        <f t="shared" si="1"/>
        <v>#N/A</v>
      </c>
      <c r="AE18">
        <f t="shared" si="38"/>
        <v>1.633628179866692</v>
      </c>
      <c r="AF18">
        <f t="shared" si="22"/>
        <v>0</v>
      </c>
      <c r="AG18">
        <f t="shared" si="23"/>
        <v>0</v>
      </c>
      <c r="AH18">
        <f t="shared" si="24"/>
        <v>0</v>
      </c>
      <c r="AI18">
        <f t="shared" si="25"/>
        <v>0</v>
      </c>
      <c r="AJ18">
        <f t="shared" si="26"/>
        <v>0</v>
      </c>
      <c r="AK18">
        <f t="shared" si="27"/>
        <v>0</v>
      </c>
      <c r="AL18">
        <f t="shared" si="3"/>
        <v>0</v>
      </c>
      <c r="AM18">
        <f t="shared" si="4"/>
        <v>0</v>
      </c>
      <c r="AN18">
        <f t="shared" si="5"/>
        <v>0</v>
      </c>
      <c r="AO18">
        <f t="shared" si="6"/>
        <v>0</v>
      </c>
      <c r="AP18">
        <f t="shared" si="7"/>
        <v>0</v>
      </c>
      <c r="AQ18">
        <f t="shared" si="8"/>
        <v>0</v>
      </c>
      <c r="AR18">
        <f t="shared" si="9"/>
        <v>0</v>
      </c>
      <c r="AS18">
        <f t="shared" si="10"/>
        <v>0</v>
      </c>
      <c r="AT18">
        <f t="shared" si="11"/>
        <v>0</v>
      </c>
      <c r="AU18">
        <f t="shared" si="12"/>
        <v>0</v>
      </c>
      <c r="AV18">
        <f t="shared" si="13"/>
        <v>0</v>
      </c>
      <c r="AW18">
        <f t="shared" si="14"/>
        <v>0</v>
      </c>
      <c r="AX18">
        <f t="shared" si="15"/>
        <v>0</v>
      </c>
      <c r="AY18">
        <f t="shared" si="28"/>
        <v>0</v>
      </c>
      <c r="AZ18">
        <f t="shared" si="16"/>
        <v>0</v>
      </c>
      <c r="BA18">
        <f t="shared" si="29"/>
        <v>0</v>
      </c>
      <c r="BB18">
        <f t="shared" si="17"/>
        <v>0</v>
      </c>
      <c r="BC18">
        <f t="shared" si="30"/>
        <v>0</v>
      </c>
      <c r="BD18">
        <f t="shared" si="18"/>
        <v>0</v>
      </c>
      <c r="BE18">
        <f t="shared" si="31"/>
        <v>0</v>
      </c>
      <c r="BF18">
        <f t="shared" si="19"/>
        <v>0</v>
      </c>
      <c r="BG18">
        <f t="shared" si="32"/>
        <v>0</v>
      </c>
      <c r="BH18">
        <f t="shared" si="20"/>
        <v>0</v>
      </c>
      <c r="BI18">
        <f t="shared" si="33"/>
        <v>0</v>
      </c>
      <c r="BJ18">
        <f t="shared" si="21"/>
        <v>0</v>
      </c>
      <c r="BK18">
        <f t="shared" si="34"/>
        <v>0</v>
      </c>
      <c r="BL18">
        <f t="shared" si="35"/>
        <v>0</v>
      </c>
      <c r="BM18">
        <f t="shared" si="36"/>
        <v>0</v>
      </c>
      <c r="BN18">
        <f t="shared" si="37"/>
        <v>0</v>
      </c>
    </row>
    <row r="19" spans="14:66" ht="12.75">
      <c r="N19" s="20">
        <v>0</v>
      </c>
      <c r="P19" t="e">
        <f>IF(N5=1,8.5,NA())</f>
        <v>#N/A</v>
      </c>
      <c r="Q19">
        <f>Q17</f>
        <v>7</v>
      </c>
      <c r="W19" s="3" t="e">
        <f t="shared" si="2"/>
        <v>#N/A</v>
      </c>
      <c r="X19" s="3" t="e">
        <f t="shared" si="0"/>
        <v>#N/A</v>
      </c>
      <c r="Y19" s="4" t="e">
        <f t="shared" si="1"/>
        <v>#N/A</v>
      </c>
      <c r="AE19">
        <f t="shared" si="38"/>
        <v>1.7592918860102837</v>
      </c>
      <c r="AF19">
        <f t="shared" si="22"/>
        <v>0</v>
      </c>
      <c r="AG19">
        <f t="shared" si="23"/>
        <v>0</v>
      </c>
      <c r="AH19">
        <f t="shared" si="24"/>
        <v>0</v>
      </c>
      <c r="AI19">
        <f t="shared" si="25"/>
        <v>0</v>
      </c>
      <c r="AJ19">
        <f t="shared" si="26"/>
        <v>0</v>
      </c>
      <c r="AK19">
        <f t="shared" si="27"/>
        <v>0</v>
      </c>
      <c r="AL19">
        <f t="shared" si="3"/>
        <v>0</v>
      </c>
      <c r="AM19">
        <f t="shared" si="4"/>
        <v>0</v>
      </c>
      <c r="AN19">
        <f t="shared" si="5"/>
        <v>0</v>
      </c>
      <c r="AO19">
        <f t="shared" si="6"/>
        <v>0</v>
      </c>
      <c r="AP19">
        <f t="shared" si="7"/>
        <v>0</v>
      </c>
      <c r="AQ19">
        <f t="shared" si="8"/>
        <v>0</v>
      </c>
      <c r="AR19">
        <f t="shared" si="9"/>
        <v>0</v>
      </c>
      <c r="AS19">
        <f t="shared" si="10"/>
        <v>0</v>
      </c>
      <c r="AT19">
        <f t="shared" si="11"/>
        <v>0</v>
      </c>
      <c r="AU19">
        <f t="shared" si="12"/>
        <v>0</v>
      </c>
      <c r="AV19">
        <f t="shared" si="13"/>
        <v>0</v>
      </c>
      <c r="AW19">
        <f t="shared" si="14"/>
        <v>0</v>
      </c>
      <c r="AX19">
        <f t="shared" si="15"/>
        <v>0</v>
      </c>
      <c r="AY19">
        <f t="shared" si="28"/>
        <v>0</v>
      </c>
      <c r="AZ19">
        <f t="shared" si="16"/>
        <v>0</v>
      </c>
      <c r="BA19">
        <f t="shared" si="29"/>
        <v>0</v>
      </c>
      <c r="BB19">
        <f t="shared" si="17"/>
        <v>0</v>
      </c>
      <c r="BC19">
        <f t="shared" si="30"/>
        <v>0</v>
      </c>
      <c r="BD19">
        <f t="shared" si="18"/>
        <v>0</v>
      </c>
      <c r="BE19">
        <f t="shared" si="31"/>
        <v>0</v>
      </c>
      <c r="BF19">
        <f t="shared" si="19"/>
        <v>0</v>
      </c>
      <c r="BG19">
        <f t="shared" si="32"/>
        <v>0</v>
      </c>
      <c r="BH19">
        <f t="shared" si="20"/>
        <v>0</v>
      </c>
      <c r="BI19">
        <f t="shared" si="33"/>
        <v>0</v>
      </c>
      <c r="BJ19">
        <f t="shared" si="21"/>
        <v>0</v>
      </c>
      <c r="BK19">
        <f t="shared" si="34"/>
        <v>0</v>
      </c>
      <c r="BL19">
        <f t="shared" si="35"/>
        <v>0</v>
      </c>
      <c r="BM19">
        <f t="shared" si="36"/>
        <v>0</v>
      </c>
      <c r="BN19">
        <f t="shared" si="37"/>
        <v>0</v>
      </c>
    </row>
    <row r="20" spans="14:66" ht="12.75">
      <c r="N20" s="20">
        <v>0</v>
      </c>
      <c r="P20" t="e">
        <f>IF(N5=1,8.5,NA())</f>
        <v>#N/A</v>
      </c>
      <c r="Q20">
        <f>Q18</f>
        <v>-7</v>
      </c>
      <c r="W20" s="3" t="e">
        <f t="shared" si="2"/>
        <v>#N/A</v>
      </c>
      <c r="X20" s="3" t="e">
        <f t="shared" si="0"/>
        <v>#N/A</v>
      </c>
      <c r="Y20" s="4" t="e">
        <f t="shared" si="1"/>
        <v>#N/A</v>
      </c>
      <c r="AE20">
        <f t="shared" si="38"/>
        <v>1.8849555921538754</v>
      </c>
      <c r="AF20">
        <f t="shared" si="22"/>
        <v>0</v>
      </c>
      <c r="AG20">
        <f t="shared" si="23"/>
        <v>0</v>
      </c>
      <c r="AH20">
        <f t="shared" si="24"/>
        <v>0</v>
      </c>
      <c r="AI20">
        <f t="shared" si="25"/>
        <v>0</v>
      </c>
      <c r="AJ20">
        <f t="shared" si="26"/>
        <v>0</v>
      </c>
      <c r="AK20">
        <f t="shared" si="27"/>
        <v>0</v>
      </c>
      <c r="AL20">
        <f t="shared" si="3"/>
        <v>0</v>
      </c>
      <c r="AM20">
        <f t="shared" si="4"/>
        <v>0</v>
      </c>
      <c r="AN20">
        <f t="shared" si="5"/>
        <v>0</v>
      </c>
      <c r="AO20">
        <f t="shared" si="6"/>
        <v>0</v>
      </c>
      <c r="AP20">
        <f t="shared" si="7"/>
        <v>0</v>
      </c>
      <c r="AQ20">
        <f t="shared" si="8"/>
        <v>0</v>
      </c>
      <c r="AR20">
        <f t="shared" si="9"/>
        <v>0</v>
      </c>
      <c r="AS20">
        <f t="shared" si="10"/>
        <v>0</v>
      </c>
      <c r="AT20">
        <f t="shared" si="11"/>
        <v>0</v>
      </c>
      <c r="AU20">
        <f t="shared" si="12"/>
        <v>0</v>
      </c>
      <c r="AV20">
        <f t="shared" si="13"/>
        <v>0</v>
      </c>
      <c r="AW20">
        <f t="shared" si="14"/>
        <v>0</v>
      </c>
      <c r="AX20">
        <f t="shared" si="15"/>
        <v>0</v>
      </c>
      <c r="AY20">
        <f t="shared" si="28"/>
        <v>0</v>
      </c>
      <c r="AZ20">
        <f t="shared" si="16"/>
        <v>0</v>
      </c>
      <c r="BA20">
        <f t="shared" si="29"/>
        <v>0</v>
      </c>
      <c r="BB20">
        <f t="shared" si="17"/>
        <v>0</v>
      </c>
      <c r="BC20">
        <f t="shared" si="30"/>
        <v>0</v>
      </c>
      <c r="BD20">
        <f t="shared" si="18"/>
        <v>0</v>
      </c>
      <c r="BE20">
        <f t="shared" si="31"/>
        <v>0</v>
      </c>
      <c r="BF20">
        <f t="shared" si="19"/>
        <v>0</v>
      </c>
      <c r="BG20">
        <f t="shared" si="32"/>
        <v>0</v>
      </c>
      <c r="BH20">
        <f t="shared" si="20"/>
        <v>0</v>
      </c>
      <c r="BI20">
        <f t="shared" si="33"/>
        <v>0</v>
      </c>
      <c r="BJ20">
        <f t="shared" si="21"/>
        <v>0</v>
      </c>
      <c r="BK20">
        <f t="shared" si="34"/>
        <v>0</v>
      </c>
      <c r="BL20">
        <f t="shared" si="35"/>
        <v>0</v>
      </c>
      <c r="BM20">
        <f t="shared" si="36"/>
        <v>0</v>
      </c>
      <c r="BN20">
        <f t="shared" si="37"/>
        <v>0</v>
      </c>
    </row>
    <row r="21" spans="14:66" ht="12.75">
      <c r="N21" s="20">
        <v>0</v>
      </c>
      <c r="P21" t="s">
        <v>5</v>
      </c>
      <c r="W21" s="3" t="e">
        <f t="shared" si="2"/>
        <v>#N/A</v>
      </c>
      <c r="X21" s="3" t="e">
        <f t="shared" si="0"/>
        <v>#N/A</v>
      </c>
      <c r="Y21" s="4" t="e">
        <f t="shared" si="1"/>
        <v>#N/A</v>
      </c>
      <c r="AE21">
        <f t="shared" si="38"/>
        <v>2.0106192982974673</v>
      </c>
      <c r="AF21">
        <f t="shared" si="22"/>
        <v>0</v>
      </c>
      <c r="AG21">
        <f t="shared" si="23"/>
        <v>0</v>
      </c>
      <c r="AH21">
        <f t="shared" si="24"/>
        <v>0</v>
      </c>
      <c r="AI21">
        <f t="shared" si="25"/>
        <v>0</v>
      </c>
      <c r="AJ21">
        <f t="shared" si="26"/>
        <v>0</v>
      </c>
      <c r="AK21">
        <f t="shared" si="27"/>
        <v>0</v>
      </c>
      <c r="AL21">
        <f aca="true" t="shared" si="39" ref="AL21:AL55">AL$2*COS($AE21)</f>
        <v>0</v>
      </c>
      <c r="AM21">
        <f t="shared" si="4"/>
        <v>0</v>
      </c>
      <c r="AN21">
        <f aca="true" t="shared" si="40" ref="AN21:AN55">AN$2*COS($AE21)</f>
        <v>0</v>
      </c>
      <c r="AO21">
        <f t="shared" si="6"/>
        <v>0</v>
      </c>
      <c r="AP21">
        <f aca="true" t="shared" si="41" ref="AP21:AP55">AP$2*COS($AE21)</f>
        <v>0</v>
      </c>
      <c r="AQ21">
        <f t="shared" si="8"/>
        <v>0</v>
      </c>
      <c r="AR21">
        <f aca="true" t="shared" si="42" ref="AR21:AR55">AR$2*COS($AE21)</f>
        <v>0</v>
      </c>
      <c r="AS21">
        <f t="shared" si="10"/>
        <v>0</v>
      </c>
      <c r="AT21">
        <f aca="true" t="shared" si="43" ref="AT21:AT55">AT$2*COS($AE21)</f>
        <v>0</v>
      </c>
      <c r="AU21">
        <f t="shared" si="12"/>
        <v>0</v>
      </c>
      <c r="AV21">
        <f aca="true" t="shared" si="44" ref="AV21:AV55">AV$2*COS($AE21)</f>
        <v>0</v>
      </c>
      <c r="AW21">
        <f t="shared" si="14"/>
        <v>0</v>
      </c>
      <c r="AX21">
        <f aca="true" t="shared" si="45" ref="AX21:AX55">AX$2*COS($AE21)</f>
        <v>0</v>
      </c>
      <c r="AY21">
        <f t="shared" si="28"/>
        <v>0</v>
      </c>
      <c r="AZ21">
        <f t="shared" si="16"/>
        <v>0</v>
      </c>
      <c r="BA21">
        <f t="shared" si="29"/>
        <v>0</v>
      </c>
      <c r="BB21">
        <f t="shared" si="17"/>
        <v>0</v>
      </c>
      <c r="BC21">
        <f t="shared" si="30"/>
        <v>0</v>
      </c>
      <c r="BD21">
        <f t="shared" si="18"/>
        <v>0</v>
      </c>
      <c r="BE21">
        <f t="shared" si="31"/>
        <v>0</v>
      </c>
      <c r="BF21">
        <f t="shared" si="19"/>
        <v>0</v>
      </c>
      <c r="BG21">
        <f t="shared" si="32"/>
        <v>0</v>
      </c>
      <c r="BH21">
        <f t="shared" si="20"/>
        <v>0</v>
      </c>
      <c r="BI21">
        <f t="shared" si="33"/>
        <v>0</v>
      </c>
      <c r="BJ21">
        <f t="shared" si="21"/>
        <v>0</v>
      </c>
      <c r="BK21">
        <f t="shared" si="34"/>
        <v>0</v>
      </c>
      <c r="BL21">
        <f t="shared" si="35"/>
        <v>0</v>
      </c>
      <c r="BM21">
        <f t="shared" si="36"/>
        <v>0</v>
      </c>
      <c r="BN21">
        <f t="shared" si="37"/>
        <v>0</v>
      </c>
    </row>
    <row r="22" spans="16:66" ht="12.75">
      <c r="P22" t="e">
        <f>R15</f>
        <v>#N/A</v>
      </c>
      <c r="Q22">
        <v>0</v>
      </c>
      <c r="W22" s="3" t="e">
        <f t="shared" si="2"/>
        <v>#N/A</v>
      </c>
      <c r="X22" s="3" t="e">
        <f t="shared" si="0"/>
        <v>#N/A</v>
      </c>
      <c r="Y22" s="4" t="e">
        <f t="shared" si="1"/>
        <v>#N/A</v>
      </c>
      <c r="AE22">
        <f t="shared" si="38"/>
        <v>2.1362830044410592</v>
      </c>
      <c r="AF22">
        <f t="shared" si="22"/>
        <v>0</v>
      </c>
      <c r="AG22">
        <f t="shared" si="23"/>
        <v>0</v>
      </c>
      <c r="AH22">
        <f t="shared" si="24"/>
        <v>0</v>
      </c>
      <c r="AI22">
        <f t="shared" si="25"/>
        <v>0</v>
      </c>
      <c r="AJ22">
        <f t="shared" si="26"/>
        <v>0</v>
      </c>
      <c r="AK22">
        <f t="shared" si="27"/>
        <v>0</v>
      </c>
      <c r="AL22">
        <f t="shared" si="39"/>
        <v>0</v>
      </c>
      <c r="AM22">
        <f t="shared" si="4"/>
        <v>0</v>
      </c>
      <c r="AN22">
        <f t="shared" si="40"/>
        <v>0</v>
      </c>
      <c r="AO22">
        <f t="shared" si="6"/>
        <v>0</v>
      </c>
      <c r="AP22">
        <f t="shared" si="41"/>
        <v>0</v>
      </c>
      <c r="AQ22">
        <f t="shared" si="8"/>
        <v>0</v>
      </c>
      <c r="AR22">
        <f t="shared" si="42"/>
        <v>0</v>
      </c>
      <c r="AS22">
        <f t="shared" si="10"/>
        <v>0</v>
      </c>
      <c r="AT22">
        <f t="shared" si="43"/>
        <v>0</v>
      </c>
      <c r="AU22">
        <f t="shared" si="12"/>
        <v>0</v>
      </c>
      <c r="AV22">
        <f t="shared" si="44"/>
        <v>0</v>
      </c>
      <c r="AW22">
        <f t="shared" si="14"/>
        <v>0</v>
      </c>
      <c r="AX22">
        <f t="shared" si="45"/>
        <v>0</v>
      </c>
      <c r="AY22">
        <f t="shared" si="28"/>
        <v>0</v>
      </c>
      <c r="AZ22">
        <f t="shared" si="16"/>
        <v>0</v>
      </c>
      <c r="BA22">
        <f t="shared" si="29"/>
        <v>0</v>
      </c>
      <c r="BB22">
        <f t="shared" si="17"/>
        <v>0</v>
      </c>
      <c r="BC22">
        <f t="shared" si="30"/>
        <v>0</v>
      </c>
      <c r="BD22">
        <f t="shared" si="18"/>
        <v>0</v>
      </c>
      <c r="BE22">
        <f t="shared" si="31"/>
        <v>0</v>
      </c>
      <c r="BF22">
        <f t="shared" si="19"/>
        <v>0</v>
      </c>
      <c r="BG22">
        <f t="shared" si="32"/>
        <v>0</v>
      </c>
      <c r="BH22">
        <f t="shared" si="20"/>
        <v>0</v>
      </c>
      <c r="BI22">
        <f t="shared" si="33"/>
        <v>0</v>
      </c>
      <c r="BJ22">
        <f t="shared" si="21"/>
        <v>0</v>
      </c>
      <c r="BK22">
        <f t="shared" si="34"/>
        <v>0</v>
      </c>
      <c r="BL22">
        <f t="shared" si="35"/>
        <v>0</v>
      </c>
      <c r="BM22">
        <f t="shared" si="36"/>
        <v>0</v>
      </c>
      <c r="BN22">
        <f t="shared" si="37"/>
        <v>0</v>
      </c>
    </row>
    <row r="23" spans="14:66" ht="12.75">
      <c r="N23" t="str">
        <f>IF(N2=0,"Construction du schéma : appuyer sur le bouton SCH",NA())</f>
        <v>Construction du schéma : appuyer sur le bouton SCH</v>
      </c>
      <c r="W23" s="3" t="e">
        <f t="shared" si="2"/>
        <v>#N/A</v>
      </c>
      <c r="X23" s="3" t="e">
        <f t="shared" si="0"/>
        <v>#N/A</v>
      </c>
      <c r="Y23" s="4" t="e">
        <f t="shared" si="1"/>
        <v>#N/A</v>
      </c>
      <c r="AE23">
        <f t="shared" si="38"/>
        <v>2.261946710584651</v>
      </c>
      <c r="AF23">
        <f t="shared" si="22"/>
        <v>0</v>
      </c>
      <c r="AG23">
        <f t="shared" si="23"/>
        <v>0</v>
      </c>
      <c r="AH23">
        <f t="shared" si="24"/>
        <v>0</v>
      </c>
      <c r="AI23">
        <f t="shared" si="25"/>
        <v>0</v>
      </c>
      <c r="AJ23">
        <f t="shared" si="26"/>
        <v>0</v>
      </c>
      <c r="AK23">
        <f t="shared" si="27"/>
        <v>0</v>
      </c>
      <c r="AL23">
        <f t="shared" si="39"/>
        <v>0</v>
      </c>
      <c r="AM23">
        <f t="shared" si="4"/>
        <v>0</v>
      </c>
      <c r="AN23">
        <f t="shared" si="40"/>
        <v>0</v>
      </c>
      <c r="AO23">
        <f t="shared" si="6"/>
        <v>0</v>
      </c>
      <c r="AP23">
        <f t="shared" si="41"/>
        <v>0</v>
      </c>
      <c r="AQ23">
        <f t="shared" si="8"/>
        <v>0</v>
      </c>
      <c r="AR23">
        <f t="shared" si="42"/>
        <v>0</v>
      </c>
      <c r="AS23">
        <f t="shared" si="10"/>
        <v>0</v>
      </c>
      <c r="AT23">
        <f t="shared" si="43"/>
        <v>0</v>
      </c>
      <c r="AU23">
        <f t="shared" si="12"/>
        <v>0</v>
      </c>
      <c r="AV23">
        <f t="shared" si="44"/>
        <v>0</v>
      </c>
      <c r="AW23">
        <f t="shared" si="14"/>
        <v>0</v>
      </c>
      <c r="AX23">
        <f t="shared" si="45"/>
        <v>0</v>
      </c>
      <c r="AY23">
        <f t="shared" si="28"/>
        <v>0</v>
      </c>
      <c r="AZ23">
        <f t="shared" si="16"/>
        <v>0</v>
      </c>
      <c r="BA23">
        <f t="shared" si="29"/>
        <v>0</v>
      </c>
      <c r="BB23">
        <f t="shared" si="17"/>
        <v>0</v>
      </c>
      <c r="BC23">
        <f t="shared" si="30"/>
        <v>0</v>
      </c>
      <c r="BD23">
        <f t="shared" si="18"/>
        <v>0</v>
      </c>
      <c r="BE23">
        <f t="shared" si="31"/>
        <v>0</v>
      </c>
      <c r="BF23">
        <f t="shared" si="19"/>
        <v>0</v>
      </c>
      <c r="BG23">
        <f t="shared" si="32"/>
        <v>0</v>
      </c>
      <c r="BH23">
        <f t="shared" si="20"/>
        <v>0</v>
      </c>
      <c r="BI23">
        <f t="shared" si="33"/>
        <v>0</v>
      </c>
      <c r="BJ23">
        <f t="shared" si="21"/>
        <v>0</v>
      </c>
      <c r="BK23">
        <f t="shared" si="34"/>
        <v>0</v>
      </c>
      <c r="BL23">
        <f t="shared" si="35"/>
        <v>0</v>
      </c>
      <c r="BM23">
        <f t="shared" si="36"/>
        <v>0</v>
      </c>
      <c r="BN23">
        <f t="shared" si="37"/>
        <v>0</v>
      </c>
    </row>
    <row r="24" spans="16:66" ht="12.75">
      <c r="P24" t="s">
        <v>6</v>
      </c>
      <c r="R24" t="s">
        <v>19</v>
      </c>
      <c r="W24" s="3" t="e">
        <f t="shared" si="2"/>
        <v>#N/A</v>
      </c>
      <c r="X24" s="3" t="e">
        <f t="shared" si="0"/>
        <v>#N/A</v>
      </c>
      <c r="Y24" s="4" t="e">
        <f t="shared" si="1"/>
        <v>#N/A</v>
      </c>
      <c r="AE24">
        <f t="shared" si="38"/>
        <v>2.387610416728243</v>
      </c>
      <c r="AF24">
        <f t="shared" si="22"/>
        <v>0</v>
      </c>
      <c r="AG24">
        <f t="shared" si="23"/>
        <v>0</v>
      </c>
      <c r="AH24">
        <f t="shared" si="24"/>
        <v>0</v>
      </c>
      <c r="AI24">
        <f t="shared" si="25"/>
        <v>0</v>
      </c>
      <c r="AJ24">
        <f t="shared" si="26"/>
        <v>0</v>
      </c>
      <c r="AK24">
        <f t="shared" si="27"/>
        <v>0</v>
      </c>
      <c r="AL24">
        <f t="shared" si="39"/>
        <v>0</v>
      </c>
      <c r="AM24">
        <f t="shared" si="4"/>
        <v>0</v>
      </c>
      <c r="AN24">
        <f t="shared" si="40"/>
        <v>0</v>
      </c>
      <c r="AO24">
        <f t="shared" si="6"/>
        <v>0</v>
      </c>
      <c r="AP24">
        <f t="shared" si="41"/>
        <v>0</v>
      </c>
      <c r="AQ24">
        <f t="shared" si="8"/>
        <v>0</v>
      </c>
      <c r="AR24">
        <f t="shared" si="42"/>
        <v>0</v>
      </c>
      <c r="AS24">
        <f t="shared" si="10"/>
        <v>0</v>
      </c>
      <c r="AT24">
        <f t="shared" si="43"/>
        <v>0</v>
      </c>
      <c r="AU24">
        <f t="shared" si="12"/>
        <v>0</v>
      </c>
      <c r="AV24">
        <f t="shared" si="44"/>
        <v>0</v>
      </c>
      <c r="AW24">
        <f t="shared" si="14"/>
        <v>0</v>
      </c>
      <c r="AX24">
        <f t="shared" si="45"/>
        <v>0</v>
      </c>
      <c r="AY24">
        <f t="shared" si="28"/>
        <v>0</v>
      </c>
      <c r="AZ24">
        <f t="shared" si="16"/>
        <v>0</v>
      </c>
      <c r="BA24">
        <f t="shared" si="29"/>
        <v>0</v>
      </c>
      <c r="BB24">
        <f t="shared" si="17"/>
        <v>0</v>
      </c>
      <c r="BC24">
        <f t="shared" si="30"/>
        <v>0</v>
      </c>
      <c r="BD24">
        <f t="shared" si="18"/>
        <v>0</v>
      </c>
      <c r="BE24">
        <f t="shared" si="31"/>
        <v>0</v>
      </c>
      <c r="BF24">
        <f t="shared" si="19"/>
        <v>0</v>
      </c>
      <c r="BG24">
        <f t="shared" si="32"/>
        <v>0</v>
      </c>
      <c r="BH24">
        <f t="shared" si="20"/>
        <v>0</v>
      </c>
      <c r="BI24">
        <f t="shared" si="33"/>
        <v>0</v>
      </c>
      <c r="BJ24">
        <f t="shared" si="21"/>
        <v>0</v>
      </c>
      <c r="BK24">
        <f t="shared" si="34"/>
        <v>0</v>
      </c>
      <c r="BL24">
        <f t="shared" si="35"/>
        <v>0</v>
      </c>
      <c r="BM24">
        <f t="shared" si="36"/>
        <v>0</v>
      </c>
      <c r="BN24">
        <f t="shared" si="37"/>
        <v>0</v>
      </c>
    </row>
    <row r="25" spans="16:66" ht="12.75">
      <c r="P25" t="s">
        <v>7</v>
      </c>
      <c r="R25" t="e">
        <f>IF(N10=1,6,NA())</f>
        <v>#N/A</v>
      </c>
      <c r="S25" s="3" t="e">
        <f>S5*(R25-P15)</f>
        <v>#N/A</v>
      </c>
      <c r="W25" s="3" t="e">
        <f t="shared" si="2"/>
        <v>#N/A</v>
      </c>
      <c r="X25" s="3" t="e">
        <f t="shared" si="0"/>
        <v>#N/A</v>
      </c>
      <c r="Y25" s="4" t="e">
        <f t="shared" si="1"/>
        <v>#N/A</v>
      </c>
      <c r="AE25">
        <f t="shared" si="38"/>
        <v>2.513274122871835</v>
      </c>
      <c r="AF25">
        <f t="shared" si="22"/>
        <v>0</v>
      </c>
      <c r="AG25">
        <f t="shared" si="23"/>
        <v>0</v>
      </c>
      <c r="AH25">
        <f t="shared" si="24"/>
        <v>0</v>
      </c>
      <c r="AI25">
        <f t="shared" si="25"/>
        <v>0</v>
      </c>
      <c r="AJ25">
        <f t="shared" si="26"/>
        <v>0</v>
      </c>
      <c r="AK25">
        <f t="shared" si="27"/>
        <v>0</v>
      </c>
      <c r="AL25">
        <f t="shared" si="39"/>
        <v>0</v>
      </c>
      <c r="AM25">
        <f t="shared" si="4"/>
        <v>0</v>
      </c>
      <c r="AN25">
        <f t="shared" si="40"/>
        <v>0</v>
      </c>
      <c r="AO25">
        <f t="shared" si="6"/>
        <v>0</v>
      </c>
      <c r="AP25">
        <f t="shared" si="41"/>
        <v>0</v>
      </c>
      <c r="AQ25">
        <f t="shared" si="8"/>
        <v>0</v>
      </c>
      <c r="AR25">
        <f t="shared" si="42"/>
        <v>0</v>
      </c>
      <c r="AS25">
        <f t="shared" si="10"/>
        <v>0</v>
      </c>
      <c r="AT25">
        <f t="shared" si="43"/>
        <v>0</v>
      </c>
      <c r="AU25">
        <f t="shared" si="12"/>
        <v>0</v>
      </c>
      <c r="AV25">
        <f t="shared" si="44"/>
        <v>0</v>
      </c>
      <c r="AW25">
        <f t="shared" si="14"/>
        <v>0</v>
      </c>
      <c r="AX25">
        <f t="shared" si="45"/>
        <v>0</v>
      </c>
      <c r="AY25">
        <f t="shared" si="28"/>
        <v>0</v>
      </c>
      <c r="AZ25">
        <f t="shared" si="16"/>
        <v>0</v>
      </c>
      <c r="BA25">
        <f t="shared" si="29"/>
        <v>0</v>
      </c>
      <c r="BB25">
        <f t="shared" si="17"/>
        <v>0</v>
      </c>
      <c r="BC25">
        <f t="shared" si="30"/>
        <v>0</v>
      </c>
      <c r="BD25">
        <f t="shared" si="18"/>
        <v>0</v>
      </c>
      <c r="BE25">
        <f t="shared" si="31"/>
        <v>0</v>
      </c>
      <c r="BF25">
        <f t="shared" si="19"/>
        <v>0</v>
      </c>
      <c r="BG25">
        <f t="shared" si="32"/>
        <v>0</v>
      </c>
      <c r="BH25">
        <f t="shared" si="20"/>
        <v>0</v>
      </c>
      <c r="BI25">
        <f t="shared" si="33"/>
        <v>0</v>
      </c>
      <c r="BJ25">
        <f t="shared" si="21"/>
        <v>0</v>
      </c>
      <c r="BK25">
        <f t="shared" si="34"/>
        <v>0</v>
      </c>
      <c r="BL25">
        <f t="shared" si="35"/>
        <v>0</v>
      </c>
      <c r="BM25">
        <f t="shared" si="36"/>
        <v>0</v>
      </c>
      <c r="BN25">
        <f t="shared" si="37"/>
        <v>0</v>
      </c>
    </row>
    <row r="26" spans="16:66" ht="12.75">
      <c r="P26" s="2" t="e">
        <f>IF(N7=1,-6+D3/10,NA())</f>
        <v>#N/A</v>
      </c>
      <c r="Q26">
        <v>-9</v>
      </c>
      <c r="R26" t="e">
        <f>IF(N11=1,R15,NA())</f>
        <v>#N/A</v>
      </c>
      <c r="S26" s="3" t="e">
        <f>S5*(R26-P15)</f>
        <v>#N/A</v>
      </c>
      <c r="T26" t="s">
        <v>21</v>
      </c>
      <c r="W26" s="3" t="e">
        <f t="shared" si="2"/>
        <v>#N/A</v>
      </c>
      <c r="X26" s="3" t="e">
        <f t="shared" si="0"/>
        <v>#N/A</v>
      </c>
      <c r="Y26" s="4" t="e">
        <f t="shared" si="1"/>
        <v>#N/A</v>
      </c>
      <c r="AE26">
        <f t="shared" si="38"/>
        <v>2.638937829015427</v>
      </c>
      <c r="AF26">
        <f t="shared" si="22"/>
        <v>0</v>
      </c>
      <c r="AG26">
        <f t="shared" si="23"/>
        <v>0</v>
      </c>
      <c r="AH26">
        <f t="shared" si="24"/>
        <v>0</v>
      </c>
      <c r="AI26">
        <f t="shared" si="25"/>
        <v>0</v>
      </c>
      <c r="AJ26">
        <f t="shared" si="26"/>
        <v>0</v>
      </c>
      <c r="AK26">
        <f t="shared" si="27"/>
        <v>0</v>
      </c>
      <c r="AL26">
        <f t="shared" si="39"/>
        <v>0</v>
      </c>
      <c r="AM26">
        <f t="shared" si="4"/>
        <v>0</v>
      </c>
      <c r="AN26">
        <f t="shared" si="40"/>
        <v>0</v>
      </c>
      <c r="AO26">
        <f t="shared" si="6"/>
        <v>0</v>
      </c>
      <c r="AP26">
        <f t="shared" si="41"/>
        <v>0</v>
      </c>
      <c r="AQ26">
        <f t="shared" si="8"/>
        <v>0</v>
      </c>
      <c r="AR26">
        <f t="shared" si="42"/>
        <v>0</v>
      </c>
      <c r="AS26">
        <f t="shared" si="10"/>
        <v>0</v>
      </c>
      <c r="AT26">
        <f t="shared" si="43"/>
        <v>0</v>
      </c>
      <c r="AU26">
        <f t="shared" si="12"/>
        <v>0</v>
      </c>
      <c r="AV26">
        <f t="shared" si="44"/>
        <v>0</v>
      </c>
      <c r="AW26">
        <f t="shared" si="14"/>
        <v>0</v>
      </c>
      <c r="AX26">
        <f t="shared" si="45"/>
        <v>0</v>
      </c>
      <c r="AY26">
        <f t="shared" si="28"/>
        <v>0</v>
      </c>
      <c r="AZ26">
        <f t="shared" si="16"/>
        <v>0</v>
      </c>
      <c r="BA26">
        <f t="shared" si="29"/>
        <v>0</v>
      </c>
      <c r="BB26">
        <f t="shared" si="17"/>
        <v>0</v>
      </c>
      <c r="BC26">
        <f t="shared" si="30"/>
        <v>0</v>
      </c>
      <c r="BD26">
        <f t="shared" si="18"/>
        <v>0</v>
      </c>
      <c r="BE26">
        <f t="shared" si="31"/>
        <v>0</v>
      </c>
      <c r="BF26">
        <f t="shared" si="19"/>
        <v>0</v>
      </c>
      <c r="BG26">
        <f t="shared" si="32"/>
        <v>0</v>
      </c>
      <c r="BH26">
        <f t="shared" si="20"/>
        <v>0</v>
      </c>
      <c r="BI26">
        <f t="shared" si="33"/>
        <v>0</v>
      </c>
      <c r="BJ26">
        <f t="shared" si="21"/>
        <v>0</v>
      </c>
      <c r="BK26">
        <f t="shared" si="34"/>
        <v>0</v>
      </c>
      <c r="BL26">
        <f t="shared" si="35"/>
        <v>0</v>
      </c>
      <c r="BM26">
        <f t="shared" si="36"/>
        <v>0</v>
      </c>
      <c r="BN26">
        <f t="shared" si="37"/>
        <v>0</v>
      </c>
    </row>
    <row r="27" spans="16:66" ht="12.75">
      <c r="P27" t="s">
        <v>8</v>
      </c>
      <c r="R27" t="e">
        <f>R15</f>
        <v>#N/A</v>
      </c>
      <c r="S27" s="3" t="e">
        <f>S5*(R27-P15)</f>
        <v>#N/A</v>
      </c>
      <c r="W27" s="3" t="e">
        <f t="shared" si="2"/>
        <v>#N/A</v>
      </c>
      <c r="X27" s="3" t="e">
        <f t="shared" si="0"/>
        <v>#N/A</v>
      </c>
      <c r="Y27" s="4" t="e">
        <f t="shared" si="1"/>
        <v>#N/A</v>
      </c>
      <c r="AE27">
        <f t="shared" si="38"/>
        <v>2.7646015351590187</v>
      </c>
      <c r="AF27">
        <f t="shared" si="22"/>
        <v>0</v>
      </c>
      <c r="AG27">
        <f t="shared" si="23"/>
        <v>0</v>
      </c>
      <c r="AH27">
        <f t="shared" si="24"/>
        <v>0</v>
      </c>
      <c r="AI27">
        <f t="shared" si="25"/>
        <v>0</v>
      </c>
      <c r="AJ27">
        <f t="shared" si="26"/>
        <v>0</v>
      </c>
      <c r="AK27">
        <f t="shared" si="27"/>
        <v>0</v>
      </c>
      <c r="AL27">
        <f t="shared" si="39"/>
        <v>0</v>
      </c>
      <c r="AM27">
        <f t="shared" si="4"/>
        <v>0</v>
      </c>
      <c r="AN27">
        <f t="shared" si="40"/>
        <v>0</v>
      </c>
      <c r="AO27">
        <f t="shared" si="6"/>
        <v>0</v>
      </c>
      <c r="AP27">
        <f t="shared" si="41"/>
        <v>0</v>
      </c>
      <c r="AQ27">
        <f t="shared" si="8"/>
        <v>0</v>
      </c>
      <c r="AR27">
        <f t="shared" si="42"/>
        <v>0</v>
      </c>
      <c r="AS27">
        <f t="shared" si="10"/>
        <v>0</v>
      </c>
      <c r="AT27">
        <f t="shared" si="43"/>
        <v>0</v>
      </c>
      <c r="AU27">
        <f t="shared" si="12"/>
        <v>0</v>
      </c>
      <c r="AV27">
        <f t="shared" si="44"/>
        <v>0</v>
      </c>
      <c r="AW27">
        <f t="shared" si="14"/>
        <v>0</v>
      </c>
      <c r="AX27">
        <f t="shared" si="45"/>
        <v>0</v>
      </c>
      <c r="AY27">
        <f t="shared" si="28"/>
        <v>0</v>
      </c>
      <c r="AZ27">
        <f t="shared" si="16"/>
        <v>0</v>
      </c>
      <c r="BA27">
        <f t="shared" si="29"/>
        <v>0</v>
      </c>
      <c r="BB27">
        <f t="shared" si="17"/>
        <v>0</v>
      </c>
      <c r="BC27">
        <f t="shared" si="30"/>
        <v>0</v>
      </c>
      <c r="BD27">
        <f t="shared" si="18"/>
        <v>0</v>
      </c>
      <c r="BE27">
        <f t="shared" si="31"/>
        <v>0</v>
      </c>
      <c r="BF27">
        <f t="shared" si="19"/>
        <v>0</v>
      </c>
      <c r="BG27">
        <f t="shared" si="32"/>
        <v>0</v>
      </c>
      <c r="BH27">
        <f t="shared" si="20"/>
        <v>0</v>
      </c>
      <c r="BI27">
        <f t="shared" si="33"/>
        <v>0</v>
      </c>
      <c r="BJ27">
        <f t="shared" si="21"/>
        <v>0</v>
      </c>
      <c r="BK27">
        <f t="shared" si="34"/>
        <v>0</v>
      </c>
      <c r="BL27">
        <f t="shared" si="35"/>
        <v>0</v>
      </c>
      <c r="BM27">
        <f t="shared" si="36"/>
        <v>0</v>
      </c>
      <c r="BN27">
        <f t="shared" si="37"/>
        <v>0</v>
      </c>
    </row>
    <row r="28" spans="2:66" ht="12.75">
      <c r="B28" s="55" t="s">
        <v>68</v>
      </c>
      <c r="C28" s="56"/>
      <c r="D28" s="56"/>
      <c r="E28" s="56"/>
      <c r="F28" s="56"/>
      <c r="G28" s="57"/>
      <c r="P28" s="3" t="e">
        <f>8*P26/(17-P26)</f>
        <v>#N/A</v>
      </c>
      <c r="Q28" s="3" t="e">
        <f>-P28</f>
        <v>#N/A</v>
      </c>
      <c r="R28" t="e">
        <f>IF(N14=1,R15,NA())</f>
        <v>#N/A</v>
      </c>
      <c r="S28" s="3" t="e">
        <f>S5*(R27-P15)</f>
        <v>#N/A</v>
      </c>
      <c r="W28" s="3" t="e">
        <f t="shared" si="2"/>
        <v>#N/A</v>
      </c>
      <c r="X28" s="3" t="e">
        <f t="shared" si="0"/>
        <v>#N/A</v>
      </c>
      <c r="Y28" s="4" t="e">
        <f t="shared" si="1"/>
        <v>#N/A</v>
      </c>
      <c r="AE28">
        <f t="shared" si="38"/>
        <v>2.8902652413026106</v>
      </c>
      <c r="AF28">
        <f t="shared" si="22"/>
        <v>0</v>
      </c>
      <c r="AG28">
        <f t="shared" si="23"/>
        <v>0</v>
      </c>
      <c r="AH28">
        <f t="shared" si="24"/>
        <v>0</v>
      </c>
      <c r="AI28">
        <f t="shared" si="25"/>
        <v>0</v>
      </c>
      <c r="AJ28">
        <f t="shared" si="26"/>
        <v>0</v>
      </c>
      <c r="AK28">
        <f t="shared" si="27"/>
        <v>0</v>
      </c>
      <c r="AL28">
        <f t="shared" si="39"/>
        <v>0</v>
      </c>
      <c r="AM28">
        <f t="shared" si="4"/>
        <v>0</v>
      </c>
      <c r="AN28">
        <f t="shared" si="40"/>
        <v>0</v>
      </c>
      <c r="AO28">
        <f t="shared" si="6"/>
        <v>0</v>
      </c>
      <c r="AP28">
        <f t="shared" si="41"/>
        <v>0</v>
      </c>
      <c r="AQ28">
        <f t="shared" si="8"/>
        <v>0</v>
      </c>
      <c r="AR28">
        <f t="shared" si="42"/>
        <v>0</v>
      </c>
      <c r="AS28">
        <f t="shared" si="10"/>
        <v>0</v>
      </c>
      <c r="AT28">
        <f t="shared" si="43"/>
        <v>0</v>
      </c>
      <c r="AU28">
        <f t="shared" si="12"/>
        <v>0</v>
      </c>
      <c r="AV28">
        <f t="shared" si="44"/>
        <v>0</v>
      </c>
      <c r="AW28">
        <f t="shared" si="14"/>
        <v>0</v>
      </c>
      <c r="AX28">
        <f t="shared" si="45"/>
        <v>0</v>
      </c>
      <c r="AY28">
        <f t="shared" si="28"/>
        <v>0</v>
      </c>
      <c r="AZ28">
        <f t="shared" si="16"/>
        <v>0</v>
      </c>
      <c r="BA28">
        <f t="shared" si="29"/>
        <v>0</v>
      </c>
      <c r="BB28">
        <f t="shared" si="17"/>
        <v>0</v>
      </c>
      <c r="BC28">
        <f t="shared" si="30"/>
        <v>0</v>
      </c>
      <c r="BD28">
        <f t="shared" si="18"/>
        <v>0</v>
      </c>
      <c r="BE28">
        <f t="shared" si="31"/>
        <v>0</v>
      </c>
      <c r="BF28">
        <f t="shared" si="19"/>
        <v>0</v>
      </c>
      <c r="BG28">
        <f t="shared" si="32"/>
        <v>0</v>
      </c>
      <c r="BH28">
        <f t="shared" si="20"/>
        <v>0</v>
      </c>
      <c r="BI28">
        <f t="shared" si="33"/>
        <v>0</v>
      </c>
      <c r="BJ28">
        <f t="shared" si="21"/>
        <v>0</v>
      </c>
      <c r="BK28">
        <f t="shared" si="34"/>
        <v>0</v>
      </c>
      <c r="BL28">
        <f t="shared" si="35"/>
        <v>0</v>
      </c>
      <c r="BM28">
        <f t="shared" si="36"/>
        <v>0</v>
      </c>
      <c r="BN28">
        <f t="shared" si="37"/>
        <v>0</v>
      </c>
    </row>
    <row r="29" spans="2:66" ht="27.75" customHeight="1">
      <c r="B29" s="58"/>
      <c r="C29" s="59"/>
      <c r="D29" s="59"/>
      <c r="E29" s="59"/>
      <c r="F29" s="59"/>
      <c r="G29" s="60"/>
      <c r="P29" t="s">
        <v>9</v>
      </c>
      <c r="W29" s="3" t="e">
        <f t="shared" si="2"/>
        <v>#N/A</v>
      </c>
      <c r="X29" s="3" t="e">
        <f t="shared" si="0"/>
        <v>#N/A</v>
      </c>
      <c r="Y29" s="4" t="e">
        <f t="shared" si="1"/>
        <v>#N/A</v>
      </c>
      <c r="AE29">
        <f t="shared" si="38"/>
        <v>3.0159289474462025</v>
      </c>
      <c r="AF29">
        <f t="shared" si="22"/>
        <v>0</v>
      </c>
      <c r="AG29">
        <f t="shared" si="23"/>
        <v>0</v>
      </c>
      <c r="AH29">
        <f t="shared" si="24"/>
        <v>0</v>
      </c>
      <c r="AI29">
        <f t="shared" si="25"/>
        <v>0</v>
      </c>
      <c r="AJ29">
        <f t="shared" si="26"/>
        <v>0</v>
      </c>
      <c r="AK29">
        <f t="shared" si="27"/>
        <v>0</v>
      </c>
      <c r="AL29">
        <f t="shared" si="39"/>
        <v>0</v>
      </c>
      <c r="AM29">
        <f t="shared" si="4"/>
        <v>0</v>
      </c>
      <c r="AN29">
        <f t="shared" si="40"/>
        <v>0</v>
      </c>
      <c r="AO29">
        <f t="shared" si="6"/>
        <v>0</v>
      </c>
      <c r="AP29">
        <f t="shared" si="41"/>
        <v>0</v>
      </c>
      <c r="AQ29">
        <f t="shared" si="8"/>
        <v>0</v>
      </c>
      <c r="AR29">
        <f t="shared" si="42"/>
        <v>0</v>
      </c>
      <c r="AS29">
        <f t="shared" si="10"/>
        <v>0</v>
      </c>
      <c r="AT29">
        <f t="shared" si="43"/>
        <v>0</v>
      </c>
      <c r="AU29">
        <f t="shared" si="12"/>
        <v>0</v>
      </c>
      <c r="AV29">
        <f t="shared" si="44"/>
        <v>0</v>
      </c>
      <c r="AW29">
        <f t="shared" si="14"/>
        <v>0</v>
      </c>
      <c r="AX29">
        <f t="shared" si="45"/>
        <v>0</v>
      </c>
      <c r="AY29">
        <f t="shared" si="28"/>
        <v>0</v>
      </c>
      <c r="AZ29">
        <f t="shared" si="16"/>
        <v>0</v>
      </c>
      <c r="BA29">
        <f t="shared" si="29"/>
        <v>0</v>
      </c>
      <c r="BB29">
        <f t="shared" si="17"/>
        <v>0</v>
      </c>
      <c r="BC29">
        <f t="shared" si="30"/>
        <v>0</v>
      </c>
      <c r="BD29">
        <f t="shared" si="18"/>
        <v>0</v>
      </c>
      <c r="BE29">
        <f t="shared" si="31"/>
        <v>0</v>
      </c>
      <c r="BF29">
        <f t="shared" si="19"/>
        <v>0</v>
      </c>
      <c r="BG29">
        <f t="shared" si="32"/>
        <v>0</v>
      </c>
      <c r="BH29">
        <f t="shared" si="20"/>
        <v>0</v>
      </c>
      <c r="BI29">
        <f t="shared" si="33"/>
        <v>0</v>
      </c>
      <c r="BJ29">
        <f aca="true" t="shared" si="46" ref="BH29:BJ55">BJ$2*COS($AE29)</f>
        <v>0</v>
      </c>
      <c r="BK29">
        <f t="shared" si="34"/>
        <v>0</v>
      </c>
      <c r="BL29">
        <f t="shared" si="35"/>
        <v>0</v>
      </c>
      <c r="BM29">
        <f t="shared" si="36"/>
        <v>0</v>
      </c>
      <c r="BN29">
        <f t="shared" si="37"/>
        <v>0</v>
      </c>
    </row>
    <row r="30" spans="9:66" ht="12.75">
      <c r="I30" s="4"/>
      <c r="P30" t="e">
        <f>IF(N8=1,0,NA())</f>
        <v>#N/A</v>
      </c>
      <c r="Q30">
        <v>8</v>
      </c>
      <c r="W30" s="3" t="e">
        <f t="shared" si="2"/>
        <v>#N/A</v>
      </c>
      <c r="X30" s="3" t="e">
        <f t="shared" si="0"/>
        <v>#N/A</v>
      </c>
      <c r="Y30" s="4" t="e">
        <f t="shared" si="1"/>
        <v>#N/A</v>
      </c>
      <c r="AE30">
        <f t="shared" si="38"/>
        <v>3.1415926535897944</v>
      </c>
      <c r="AF30">
        <f t="shared" si="22"/>
        <v>0</v>
      </c>
      <c r="AG30">
        <f t="shared" si="23"/>
        <v>0</v>
      </c>
      <c r="AH30">
        <f t="shared" si="24"/>
        <v>0</v>
      </c>
      <c r="AI30">
        <f t="shared" si="25"/>
        <v>0</v>
      </c>
      <c r="AJ30">
        <f t="shared" si="26"/>
        <v>0</v>
      </c>
      <c r="AK30">
        <f t="shared" si="27"/>
        <v>0</v>
      </c>
      <c r="AL30">
        <f t="shared" si="39"/>
        <v>0</v>
      </c>
      <c r="AM30">
        <f t="shared" si="4"/>
        <v>0</v>
      </c>
      <c r="AN30">
        <f t="shared" si="40"/>
        <v>0</v>
      </c>
      <c r="AO30">
        <f t="shared" si="6"/>
        <v>0</v>
      </c>
      <c r="AP30">
        <f t="shared" si="41"/>
        <v>0</v>
      </c>
      <c r="AQ30">
        <f t="shared" si="8"/>
        <v>0</v>
      </c>
      <c r="AR30">
        <f t="shared" si="42"/>
        <v>0</v>
      </c>
      <c r="AS30">
        <f t="shared" si="10"/>
        <v>0</v>
      </c>
      <c r="AT30">
        <f t="shared" si="43"/>
        <v>0</v>
      </c>
      <c r="AU30">
        <f t="shared" si="12"/>
        <v>0</v>
      </c>
      <c r="AV30">
        <f t="shared" si="44"/>
        <v>0</v>
      </c>
      <c r="AW30">
        <f t="shared" si="14"/>
        <v>0</v>
      </c>
      <c r="AX30">
        <f t="shared" si="45"/>
        <v>0</v>
      </c>
      <c r="AY30">
        <f t="shared" si="28"/>
        <v>0</v>
      </c>
      <c r="AZ30">
        <f t="shared" si="16"/>
        <v>0</v>
      </c>
      <c r="BA30">
        <f t="shared" si="29"/>
        <v>0</v>
      </c>
      <c r="BB30">
        <f t="shared" si="17"/>
        <v>0</v>
      </c>
      <c r="BC30">
        <f t="shared" si="30"/>
        <v>0</v>
      </c>
      <c r="BD30">
        <f t="shared" si="18"/>
        <v>0</v>
      </c>
      <c r="BE30">
        <f t="shared" si="31"/>
        <v>0</v>
      </c>
      <c r="BF30">
        <f t="shared" si="19"/>
        <v>0</v>
      </c>
      <c r="BG30">
        <f t="shared" si="32"/>
        <v>0</v>
      </c>
      <c r="BH30">
        <f t="shared" si="46"/>
        <v>0</v>
      </c>
      <c r="BI30">
        <f t="shared" si="33"/>
        <v>0</v>
      </c>
      <c r="BJ30">
        <f t="shared" si="46"/>
        <v>0</v>
      </c>
      <c r="BK30">
        <f t="shared" si="34"/>
        <v>0</v>
      </c>
      <c r="BL30">
        <f t="shared" si="35"/>
        <v>0</v>
      </c>
      <c r="BM30">
        <f t="shared" si="36"/>
        <v>0</v>
      </c>
      <c r="BN30">
        <f t="shared" si="37"/>
        <v>0</v>
      </c>
    </row>
    <row r="31" spans="16:66" ht="12.75">
      <c r="P31" t="s">
        <v>10</v>
      </c>
      <c r="W31" s="3" t="e">
        <f t="shared" si="2"/>
        <v>#N/A</v>
      </c>
      <c r="X31" s="3" t="e">
        <f t="shared" si="0"/>
        <v>#N/A</v>
      </c>
      <c r="Y31" s="4" t="e">
        <f t="shared" si="1"/>
        <v>#N/A</v>
      </c>
      <c r="AE31">
        <f t="shared" si="38"/>
        <v>3.2672563597333864</v>
      </c>
      <c r="AF31">
        <f t="shared" si="22"/>
        <v>0</v>
      </c>
      <c r="AG31">
        <f t="shared" si="23"/>
        <v>0</v>
      </c>
      <c r="AH31">
        <f t="shared" si="24"/>
        <v>0</v>
      </c>
      <c r="AI31">
        <f t="shared" si="25"/>
        <v>0</v>
      </c>
      <c r="AJ31">
        <f t="shared" si="26"/>
        <v>0</v>
      </c>
      <c r="AK31">
        <f t="shared" si="27"/>
        <v>0</v>
      </c>
      <c r="AL31">
        <f t="shared" si="39"/>
        <v>0</v>
      </c>
      <c r="AM31">
        <f t="shared" si="4"/>
        <v>0</v>
      </c>
      <c r="AN31">
        <f t="shared" si="40"/>
        <v>0</v>
      </c>
      <c r="AO31">
        <f t="shared" si="6"/>
        <v>0</v>
      </c>
      <c r="AP31">
        <f t="shared" si="41"/>
        <v>0</v>
      </c>
      <c r="AQ31">
        <f t="shared" si="8"/>
        <v>0</v>
      </c>
      <c r="AR31">
        <f t="shared" si="42"/>
        <v>0</v>
      </c>
      <c r="AS31">
        <f t="shared" si="10"/>
        <v>0</v>
      </c>
      <c r="AT31">
        <f t="shared" si="43"/>
        <v>0</v>
      </c>
      <c r="AU31">
        <f t="shared" si="12"/>
        <v>0</v>
      </c>
      <c r="AV31">
        <f t="shared" si="44"/>
        <v>0</v>
      </c>
      <c r="AW31">
        <f t="shared" si="14"/>
        <v>0</v>
      </c>
      <c r="AX31">
        <f t="shared" si="45"/>
        <v>0</v>
      </c>
      <c r="AY31">
        <f t="shared" si="28"/>
        <v>0</v>
      </c>
      <c r="AZ31">
        <f t="shared" si="16"/>
        <v>0</v>
      </c>
      <c r="BA31">
        <f t="shared" si="29"/>
        <v>0</v>
      </c>
      <c r="BB31">
        <f t="shared" si="17"/>
        <v>0</v>
      </c>
      <c r="BC31">
        <f t="shared" si="30"/>
        <v>0</v>
      </c>
      <c r="BD31">
        <f t="shared" si="18"/>
        <v>0</v>
      </c>
      <c r="BE31">
        <f t="shared" si="31"/>
        <v>0</v>
      </c>
      <c r="BF31">
        <f t="shared" si="19"/>
        <v>0</v>
      </c>
      <c r="BG31">
        <f t="shared" si="32"/>
        <v>0</v>
      </c>
      <c r="BH31">
        <f t="shared" si="46"/>
        <v>0</v>
      </c>
      <c r="BI31">
        <f t="shared" si="33"/>
        <v>0</v>
      </c>
      <c r="BJ31">
        <f t="shared" si="46"/>
        <v>0</v>
      </c>
      <c r="BK31">
        <f t="shared" si="34"/>
        <v>0</v>
      </c>
      <c r="BL31">
        <f t="shared" si="35"/>
        <v>0</v>
      </c>
      <c r="BM31">
        <f t="shared" si="36"/>
        <v>0</v>
      </c>
      <c r="BN31">
        <f t="shared" si="37"/>
        <v>0</v>
      </c>
    </row>
    <row r="32" spans="16:66" ht="12.75">
      <c r="P32">
        <f>-Q30</f>
        <v>-8</v>
      </c>
      <c r="Q32" t="e">
        <f>P30</f>
        <v>#N/A</v>
      </c>
      <c r="W32" s="3" t="e">
        <f t="shared" si="2"/>
        <v>#N/A</v>
      </c>
      <c r="X32" s="3" t="e">
        <f t="shared" si="0"/>
        <v>#N/A</v>
      </c>
      <c r="Y32" s="4" t="e">
        <f t="shared" si="1"/>
        <v>#N/A</v>
      </c>
      <c r="AE32">
        <f t="shared" si="38"/>
        <v>3.3929200658769783</v>
      </c>
      <c r="AF32">
        <f t="shared" si="22"/>
        <v>0</v>
      </c>
      <c r="AG32">
        <f t="shared" si="23"/>
        <v>0</v>
      </c>
      <c r="AH32">
        <f t="shared" si="24"/>
        <v>0</v>
      </c>
      <c r="AI32">
        <f t="shared" si="25"/>
        <v>0</v>
      </c>
      <c r="AJ32">
        <f t="shared" si="26"/>
        <v>0</v>
      </c>
      <c r="AK32">
        <f t="shared" si="27"/>
        <v>0</v>
      </c>
      <c r="AL32">
        <f t="shared" si="39"/>
        <v>0</v>
      </c>
      <c r="AM32">
        <f t="shared" si="4"/>
        <v>0</v>
      </c>
      <c r="AN32">
        <f t="shared" si="40"/>
        <v>0</v>
      </c>
      <c r="AO32">
        <f t="shared" si="6"/>
        <v>0</v>
      </c>
      <c r="AP32">
        <f t="shared" si="41"/>
        <v>0</v>
      </c>
      <c r="AQ32">
        <f t="shared" si="8"/>
        <v>0</v>
      </c>
      <c r="AR32">
        <f t="shared" si="42"/>
        <v>0</v>
      </c>
      <c r="AS32">
        <f t="shared" si="10"/>
        <v>0</v>
      </c>
      <c r="AT32">
        <f t="shared" si="43"/>
        <v>0</v>
      </c>
      <c r="AU32">
        <f t="shared" si="12"/>
        <v>0</v>
      </c>
      <c r="AV32">
        <f t="shared" si="44"/>
        <v>0</v>
      </c>
      <c r="AW32">
        <f t="shared" si="14"/>
        <v>0</v>
      </c>
      <c r="AX32">
        <f t="shared" si="45"/>
        <v>0</v>
      </c>
      <c r="AY32">
        <f t="shared" si="28"/>
        <v>0</v>
      </c>
      <c r="AZ32">
        <f t="shared" si="16"/>
        <v>0</v>
      </c>
      <c r="BA32">
        <f t="shared" si="29"/>
        <v>0</v>
      </c>
      <c r="BB32">
        <f t="shared" si="17"/>
        <v>0</v>
      </c>
      <c r="BC32">
        <f t="shared" si="30"/>
        <v>0</v>
      </c>
      <c r="BD32">
        <f t="shared" si="18"/>
        <v>0</v>
      </c>
      <c r="BE32">
        <f t="shared" si="31"/>
        <v>0</v>
      </c>
      <c r="BF32">
        <f t="shared" si="19"/>
        <v>0</v>
      </c>
      <c r="BG32">
        <f t="shared" si="32"/>
        <v>0</v>
      </c>
      <c r="BH32">
        <f t="shared" si="46"/>
        <v>0</v>
      </c>
      <c r="BI32">
        <f t="shared" si="33"/>
        <v>0</v>
      </c>
      <c r="BJ32">
        <f t="shared" si="46"/>
        <v>0</v>
      </c>
      <c r="BK32">
        <f t="shared" si="34"/>
        <v>0</v>
      </c>
      <c r="BL32">
        <f t="shared" si="35"/>
        <v>0</v>
      </c>
      <c r="BM32">
        <f t="shared" si="36"/>
        <v>0</v>
      </c>
      <c r="BN32">
        <f t="shared" si="37"/>
        <v>0</v>
      </c>
    </row>
    <row r="33" spans="16:66" ht="12.75">
      <c r="P33" t="s">
        <v>11</v>
      </c>
      <c r="W33" s="3" t="e">
        <f t="shared" si="2"/>
        <v>#N/A</v>
      </c>
      <c r="X33" s="3" t="e">
        <f t="shared" si="0"/>
        <v>#N/A</v>
      </c>
      <c r="Y33" s="4" t="e">
        <f t="shared" si="1"/>
        <v>#N/A</v>
      </c>
      <c r="AE33">
        <f t="shared" si="38"/>
        <v>3.51858377202057</v>
      </c>
      <c r="AF33">
        <f t="shared" si="22"/>
        <v>0</v>
      </c>
      <c r="AG33">
        <f t="shared" si="23"/>
        <v>0</v>
      </c>
      <c r="AH33">
        <f t="shared" si="24"/>
        <v>0</v>
      </c>
      <c r="AI33">
        <f t="shared" si="25"/>
        <v>0</v>
      </c>
      <c r="AJ33">
        <f t="shared" si="26"/>
        <v>0</v>
      </c>
      <c r="AK33">
        <f t="shared" si="27"/>
        <v>0</v>
      </c>
      <c r="AL33">
        <f t="shared" si="39"/>
        <v>0</v>
      </c>
      <c r="AM33">
        <f t="shared" si="4"/>
        <v>0</v>
      </c>
      <c r="AN33">
        <f t="shared" si="40"/>
        <v>0</v>
      </c>
      <c r="AO33">
        <f t="shared" si="6"/>
        <v>0</v>
      </c>
      <c r="AP33">
        <f t="shared" si="41"/>
        <v>0</v>
      </c>
      <c r="AQ33">
        <f t="shared" si="8"/>
        <v>0</v>
      </c>
      <c r="AR33">
        <f t="shared" si="42"/>
        <v>0</v>
      </c>
      <c r="AS33">
        <f t="shared" si="10"/>
        <v>0</v>
      </c>
      <c r="AT33">
        <f t="shared" si="43"/>
        <v>0</v>
      </c>
      <c r="AU33">
        <f t="shared" si="12"/>
        <v>0</v>
      </c>
      <c r="AV33">
        <f t="shared" si="44"/>
        <v>0</v>
      </c>
      <c r="AW33">
        <f t="shared" si="14"/>
        <v>0</v>
      </c>
      <c r="AX33">
        <f t="shared" si="45"/>
        <v>0</v>
      </c>
      <c r="AY33">
        <f t="shared" si="28"/>
        <v>0</v>
      </c>
      <c r="AZ33">
        <f t="shared" si="16"/>
        <v>0</v>
      </c>
      <c r="BA33">
        <f t="shared" si="29"/>
        <v>0</v>
      </c>
      <c r="BB33">
        <f t="shared" si="17"/>
        <v>0</v>
      </c>
      <c r="BC33">
        <f t="shared" si="30"/>
        <v>0</v>
      </c>
      <c r="BD33">
        <f t="shared" si="18"/>
        <v>0</v>
      </c>
      <c r="BE33">
        <f t="shared" si="31"/>
        <v>0</v>
      </c>
      <c r="BF33">
        <f t="shared" si="19"/>
        <v>0</v>
      </c>
      <c r="BG33">
        <f t="shared" si="32"/>
        <v>0</v>
      </c>
      <c r="BH33">
        <f t="shared" si="46"/>
        <v>0</v>
      </c>
      <c r="BI33">
        <f t="shared" si="33"/>
        <v>0</v>
      </c>
      <c r="BJ33">
        <f t="shared" si="46"/>
        <v>0</v>
      </c>
      <c r="BK33">
        <f t="shared" si="34"/>
        <v>0</v>
      </c>
      <c r="BL33">
        <f t="shared" si="35"/>
        <v>0</v>
      </c>
      <c r="BM33">
        <f t="shared" si="36"/>
        <v>0</v>
      </c>
      <c r="BN33">
        <f t="shared" si="37"/>
        <v>0</v>
      </c>
    </row>
    <row r="34" spans="16:66" ht="12.75">
      <c r="P34" s="3" t="e">
        <f>IF(N12=1,-8-C3,NA())</f>
        <v>#N/A</v>
      </c>
      <c r="Q34" s="3" t="e">
        <f>Q28*(P34+8)/(P28+8)</f>
        <v>#N/A</v>
      </c>
      <c r="W34" s="3" t="e">
        <f t="shared" si="2"/>
        <v>#N/A</v>
      </c>
      <c r="X34" s="3" t="e">
        <f t="shared" si="0"/>
        <v>#N/A</v>
      </c>
      <c r="Y34" s="4" t="e">
        <f t="shared" si="1"/>
        <v>#N/A</v>
      </c>
      <c r="AE34">
        <f t="shared" si="38"/>
        <v>3.644247478164162</v>
      </c>
      <c r="AF34">
        <f t="shared" si="22"/>
        <v>0</v>
      </c>
      <c r="AG34">
        <f t="shared" si="23"/>
        <v>0</v>
      </c>
      <c r="AH34">
        <f t="shared" si="24"/>
        <v>0</v>
      </c>
      <c r="AI34">
        <f t="shared" si="25"/>
        <v>0</v>
      </c>
      <c r="AJ34">
        <f t="shared" si="26"/>
        <v>0</v>
      </c>
      <c r="AK34">
        <f t="shared" si="27"/>
        <v>0</v>
      </c>
      <c r="AL34">
        <f t="shared" si="39"/>
        <v>0</v>
      </c>
      <c r="AM34">
        <f t="shared" si="4"/>
        <v>0</v>
      </c>
      <c r="AN34">
        <f t="shared" si="40"/>
        <v>0</v>
      </c>
      <c r="AO34">
        <f t="shared" si="6"/>
        <v>0</v>
      </c>
      <c r="AP34">
        <f t="shared" si="41"/>
        <v>0</v>
      </c>
      <c r="AQ34">
        <f t="shared" si="8"/>
        <v>0</v>
      </c>
      <c r="AR34">
        <f t="shared" si="42"/>
        <v>0</v>
      </c>
      <c r="AS34">
        <f t="shared" si="10"/>
        <v>0</v>
      </c>
      <c r="AT34">
        <f t="shared" si="43"/>
        <v>0</v>
      </c>
      <c r="AU34">
        <f t="shared" si="12"/>
        <v>0</v>
      </c>
      <c r="AV34">
        <f t="shared" si="44"/>
        <v>0</v>
      </c>
      <c r="AW34">
        <f t="shared" si="14"/>
        <v>0</v>
      </c>
      <c r="AX34">
        <f t="shared" si="45"/>
        <v>0</v>
      </c>
      <c r="AY34">
        <f t="shared" si="28"/>
        <v>0</v>
      </c>
      <c r="AZ34">
        <f t="shared" si="16"/>
        <v>0</v>
      </c>
      <c r="BA34">
        <f t="shared" si="29"/>
        <v>0</v>
      </c>
      <c r="BB34">
        <f t="shared" si="17"/>
        <v>0</v>
      </c>
      <c r="BC34">
        <f t="shared" si="30"/>
        <v>0</v>
      </c>
      <c r="BD34">
        <f t="shared" si="18"/>
        <v>0</v>
      </c>
      <c r="BE34">
        <f t="shared" si="31"/>
        <v>0</v>
      </c>
      <c r="BF34">
        <f t="shared" si="19"/>
        <v>0</v>
      </c>
      <c r="BG34">
        <f t="shared" si="32"/>
        <v>0</v>
      </c>
      <c r="BH34">
        <f t="shared" si="46"/>
        <v>0</v>
      </c>
      <c r="BI34">
        <f t="shared" si="33"/>
        <v>0</v>
      </c>
      <c r="BJ34">
        <f t="shared" si="46"/>
        <v>0</v>
      </c>
      <c r="BK34">
        <f t="shared" si="34"/>
        <v>0</v>
      </c>
      <c r="BL34">
        <f t="shared" si="35"/>
        <v>0</v>
      </c>
      <c r="BM34">
        <f t="shared" si="36"/>
        <v>0</v>
      </c>
      <c r="BN34">
        <f t="shared" si="37"/>
        <v>0</v>
      </c>
    </row>
    <row r="35" spans="16:66" ht="12.75">
      <c r="P35" t="s">
        <v>12</v>
      </c>
      <c r="W35" s="3" t="e">
        <f t="shared" si="2"/>
        <v>#N/A</v>
      </c>
      <c r="X35" s="3" t="e">
        <f t="shared" si="0"/>
        <v>#N/A</v>
      </c>
      <c r="Y35" s="4" t="e">
        <f t="shared" si="1"/>
        <v>#N/A</v>
      </c>
      <c r="AE35">
        <f t="shared" si="38"/>
        <v>3.769911184307754</v>
      </c>
      <c r="AF35">
        <f t="shared" si="22"/>
        <v>0</v>
      </c>
      <c r="AG35">
        <f t="shared" si="23"/>
        <v>0</v>
      </c>
      <c r="AH35">
        <f t="shared" si="24"/>
        <v>0</v>
      </c>
      <c r="AI35">
        <f t="shared" si="25"/>
        <v>0</v>
      </c>
      <c r="AJ35">
        <f t="shared" si="26"/>
        <v>0</v>
      </c>
      <c r="AK35">
        <f t="shared" si="27"/>
        <v>0</v>
      </c>
      <c r="AL35">
        <f t="shared" si="39"/>
        <v>0</v>
      </c>
      <c r="AM35">
        <f t="shared" si="4"/>
        <v>0</v>
      </c>
      <c r="AN35">
        <f t="shared" si="40"/>
        <v>0</v>
      </c>
      <c r="AO35">
        <f t="shared" si="6"/>
        <v>0</v>
      </c>
      <c r="AP35">
        <f t="shared" si="41"/>
        <v>0</v>
      </c>
      <c r="AQ35">
        <f t="shared" si="8"/>
        <v>0</v>
      </c>
      <c r="AR35">
        <f t="shared" si="42"/>
        <v>0</v>
      </c>
      <c r="AS35">
        <f t="shared" si="10"/>
        <v>0</v>
      </c>
      <c r="AT35">
        <f t="shared" si="43"/>
        <v>0</v>
      </c>
      <c r="AU35">
        <f t="shared" si="12"/>
        <v>0</v>
      </c>
      <c r="AV35">
        <f t="shared" si="44"/>
        <v>0</v>
      </c>
      <c r="AW35">
        <f t="shared" si="14"/>
        <v>0</v>
      </c>
      <c r="AX35">
        <f t="shared" si="45"/>
        <v>0</v>
      </c>
      <c r="AY35">
        <f t="shared" si="28"/>
        <v>0</v>
      </c>
      <c r="AZ35">
        <f t="shared" si="16"/>
        <v>0</v>
      </c>
      <c r="BA35">
        <f t="shared" si="29"/>
        <v>0</v>
      </c>
      <c r="BB35">
        <f t="shared" si="17"/>
        <v>0</v>
      </c>
      <c r="BC35">
        <f t="shared" si="30"/>
        <v>0</v>
      </c>
      <c r="BD35">
        <f t="shared" si="18"/>
        <v>0</v>
      </c>
      <c r="BE35">
        <f t="shared" si="31"/>
        <v>0</v>
      </c>
      <c r="BF35">
        <f t="shared" si="19"/>
        <v>0</v>
      </c>
      <c r="BG35">
        <f t="shared" si="32"/>
        <v>0</v>
      </c>
      <c r="BH35">
        <f t="shared" si="46"/>
        <v>0</v>
      </c>
      <c r="BI35">
        <f t="shared" si="33"/>
        <v>0</v>
      </c>
      <c r="BJ35">
        <f t="shared" si="46"/>
        <v>0</v>
      </c>
      <c r="BK35">
        <f t="shared" si="34"/>
        <v>0</v>
      </c>
      <c r="BL35">
        <f t="shared" si="35"/>
        <v>0</v>
      </c>
      <c r="BM35">
        <f t="shared" si="36"/>
        <v>0</v>
      </c>
      <c r="BN35">
        <f t="shared" si="37"/>
        <v>0</v>
      </c>
    </row>
    <row r="36" spans="16:66" ht="12.75">
      <c r="P36" s="3" t="e">
        <f>IF(N9=1,-8*P26/(17+P26),NA())</f>
        <v>#N/A</v>
      </c>
      <c r="Q36" s="3" t="e">
        <f>-P36</f>
        <v>#N/A</v>
      </c>
      <c r="W36" s="3" t="e">
        <f t="shared" si="2"/>
        <v>#N/A</v>
      </c>
      <c r="X36" s="3" t="e">
        <f t="shared" si="0"/>
        <v>#N/A</v>
      </c>
      <c r="Y36" s="4" t="e">
        <f t="shared" si="1"/>
        <v>#N/A</v>
      </c>
      <c r="AE36">
        <f>AE35+2*PI()/50</f>
        <v>3.895574890451346</v>
      </c>
      <c r="AF36">
        <f t="shared" si="22"/>
        <v>0</v>
      </c>
      <c r="AG36">
        <f t="shared" si="23"/>
        <v>0</v>
      </c>
      <c r="AH36">
        <f t="shared" si="24"/>
        <v>0</v>
      </c>
      <c r="AI36">
        <f t="shared" si="25"/>
        <v>0</v>
      </c>
      <c r="AJ36">
        <f t="shared" si="26"/>
        <v>0</v>
      </c>
      <c r="AK36">
        <f t="shared" si="27"/>
        <v>0</v>
      </c>
      <c r="AL36">
        <f t="shared" si="39"/>
        <v>0</v>
      </c>
      <c r="AM36">
        <f t="shared" si="4"/>
        <v>0</v>
      </c>
      <c r="AN36">
        <f t="shared" si="40"/>
        <v>0</v>
      </c>
      <c r="AO36">
        <f t="shared" si="6"/>
        <v>0</v>
      </c>
      <c r="AP36">
        <f t="shared" si="41"/>
        <v>0</v>
      </c>
      <c r="AQ36">
        <f t="shared" si="8"/>
        <v>0</v>
      </c>
      <c r="AR36">
        <f t="shared" si="42"/>
        <v>0</v>
      </c>
      <c r="AS36">
        <f t="shared" si="10"/>
        <v>0</v>
      </c>
      <c r="AT36">
        <f t="shared" si="43"/>
        <v>0</v>
      </c>
      <c r="AU36">
        <f t="shared" si="12"/>
        <v>0</v>
      </c>
      <c r="AV36">
        <f t="shared" si="44"/>
        <v>0</v>
      </c>
      <c r="AW36">
        <f t="shared" si="14"/>
        <v>0</v>
      </c>
      <c r="AX36">
        <f t="shared" si="45"/>
        <v>0</v>
      </c>
      <c r="AY36">
        <f t="shared" si="28"/>
        <v>0</v>
      </c>
      <c r="AZ36">
        <f t="shared" si="16"/>
        <v>0</v>
      </c>
      <c r="BA36">
        <f t="shared" si="29"/>
        <v>0</v>
      </c>
      <c r="BB36">
        <f t="shared" si="17"/>
        <v>0</v>
      </c>
      <c r="BC36">
        <f t="shared" si="30"/>
        <v>0</v>
      </c>
      <c r="BD36">
        <f t="shared" si="18"/>
        <v>0</v>
      </c>
      <c r="BE36">
        <f t="shared" si="31"/>
        <v>0</v>
      </c>
      <c r="BF36">
        <f t="shared" si="19"/>
        <v>0</v>
      </c>
      <c r="BG36">
        <f t="shared" si="32"/>
        <v>0</v>
      </c>
      <c r="BH36">
        <f t="shared" si="46"/>
        <v>0</v>
      </c>
      <c r="BI36">
        <f t="shared" si="33"/>
        <v>0</v>
      </c>
      <c r="BJ36">
        <f t="shared" si="46"/>
        <v>0</v>
      </c>
      <c r="BK36">
        <f t="shared" si="34"/>
        <v>0</v>
      </c>
      <c r="BL36">
        <f t="shared" si="35"/>
        <v>0</v>
      </c>
      <c r="BM36">
        <f t="shared" si="36"/>
        <v>0</v>
      </c>
      <c r="BN36">
        <f t="shared" si="37"/>
        <v>0</v>
      </c>
    </row>
    <row r="37" spans="16:66" ht="12.75">
      <c r="P37" t="s">
        <v>13</v>
      </c>
      <c r="W37" s="3" t="e">
        <f t="shared" si="2"/>
        <v>#N/A</v>
      </c>
      <c r="X37" s="3" t="e">
        <f t="shared" si="0"/>
        <v>#N/A</v>
      </c>
      <c r="Y37" s="4" t="e">
        <f t="shared" si="1"/>
        <v>#N/A</v>
      </c>
      <c r="AE37">
        <f t="shared" si="38"/>
        <v>4.021238596594937</v>
      </c>
      <c r="AF37">
        <f t="shared" si="22"/>
        <v>0</v>
      </c>
      <c r="AG37">
        <f t="shared" si="23"/>
        <v>0</v>
      </c>
      <c r="AH37">
        <f t="shared" si="24"/>
        <v>0</v>
      </c>
      <c r="AI37">
        <f t="shared" si="25"/>
        <v>0</v>
      </c>
      <c r="AJ37">
        <f t="shared" si="26"/>
        <v>0</v>
      </c>
      <c r="AK37">
        <f t="shared" si="27"/>
        <v>0</v>
      </c>
      <c r="AL37">
        <f t="shared" si="39"/>
        <v>0</v>
      </c>
      <c r="AM37">
        <f aca="true" t="shared" si="47" ref="AM37:AM55">AL$2*SIN($AE37)</f>
        <v>0</v>
      </c>
      <c r="AN37">
        <f t="shared" si="40"/>
        <v>0</v>
      </c>
      <c r="AO37">
        <f aca="true" t="shared" si="48" ref="AO37:AO55">AN$2*SIN($AE37)</f>
        <v>0</v>
      </c>
      <c r="AP37">
        <f t="shared" si="41"/>
        <v>0</v>
      </c>
      <c r="AQ37">
        <f aca="true" t="shared" si="49" ref="AQ37:AQ55">AP$2*SIN($AE37)</f>
        <v>0</v>
      </c>
      <c r="AR37">
        <f t="shared" si="42"/>
        <v>0</v>
      </c>
      <c r="AS37">
        <f aca="true" t="shared" si="50" ref="AS37:AS55">AR$2*SIN($AE37)</f>
        <v>0</v>
      </c>
      <c r="AT37">
        <f t="shared" si="43"/>
        <v>0</v>
      </c>
      <c r="AU37">
        <f aca="true" t="shared" si="51" ref="AU37:AU55">AT$2*SIN($AE37)</f>
        <v>0</v>
      </c>
      <c r="AV37">
        <f t="shared" si="44"/>
        <v>0</v>
      </c>
      <c r="AW37">
        <f aca="true" t="shared" si="52" ref="AW37:AW55">AV$2*SIN($AE37)</f>
        <v>0</v>
      </c>
      <c r="AX37">
        <f t="shared" si="45"/>
        <v>0</v>
      </c>
      <c r="AY37">
        <f t="shared" si="28"/>
        <v>0</v>
      </c>
      <c r="AZ37">
        <f aca="true" t="shared" si="53" ref="AZ37:AZ55">AZ$2*COS($AE37)</f>
        <v>0</v>
      </c>
      <c r="BA37">
        <f t="shared" si="29"/>
        <v>0</v>
      </c>
      <c r="BB37">
        <f aca="true" t="shared" si="54" ref="BB37:BB55">BB$2*COS($AE37)</f>
        <v>0</v>
      </c>
      <c r="BC37">
        <f t="shared" si="30"/>
        <v>0</v>
      </c>
      <c r="BD37">
        <f aca="true" t="shared" si="55" ref="BD37:BD55">BD$2*COS($AE37)</f>
        <v>0</v>
      </c>
      <c r="BE37">
        <f t="shared" si="31"/>
        <v>0</v>
      </c>
      <c r="BF37">
        <f aca="true" t="shared" si="56" ref="BF37:BF55">BF$2*COS($AE37)</f>
        <v>0</v>
      </c>
      <c r="BG37">
        <f t="shared" si="32"/>
        <v>0</v>
      </c>
      <c r="BH37">
        <f t="shared" si="46"/>
        <v>0</v>
      </c>
      <c r="BI37">
        <f t="shared" si="33"/>
        <v>0</v>
      </c>
      <c r="BJ37">
        <f t="shared" si="46"/>
        <v>0</v>
      </c>
      <c r="BK37">
        <f t="shared" si="34"/>
        <v>0</v>
      </c>
      <c r="BL37">
        <f t="shared" si="35"/>
        <v>0</v>
      </c>
      <c r="BM37">
        <f t="shared" si="36"/>
        <v>0</v>
      </c>
      <c r="BN37">
        <f t="shared" si="37"/>
        <v>0</v>
      </c>
    </row>
    <row r="38" spans="16:66" ht="12.75">
      <c r="P38" t="e">
        <f>IF(N13=1,P15,NA())</f>
        <v>#N/A</v>
      </c>
      <c r="Q38" s="3" t="e">
        <f>(Q28/(8+P28))*(P34-P38)+Q34</f>
        <v>#N/A</v>
      </c>
      <c r="W38" s="3" t="e">
        <f t="shared" si="2"/>
        <v>#N/A</v>
      </c>
      <c r="X38" s="3" t="e">
        <f t="shared" si="0"/>
        <v>#N/A</v>
      </c>
      <c r="Y38" s="4" t="e">
        <f t="shared" si="1"/>
        <v>#N/A</v>
      </c>
      <c r="AE38">
        <f t="shared" si="38"/>
        <v>4.146902302738529</v>
      </c>
      <c r="AF38">
        <f t="shared" si="22"/>
        <v>0</v>
      </c>
      <c r="AG38">
        <f t="shared" si="23"/>
        <v>0</v>
      </c>
      <c r="AH38">
        <f t="shared" si="24"/>
        <v>0</v>
      </c>
      <c r="AI38">
        <f t="shared" si="25"/>
        <v>0</v>
      </c>
      <c r="AJ38">
        <f t="shared" si="26"/>
        <v>0</v>
      </c>
      <c r="AK38">
        <f t="shared" si="27"/>
        <v>0</v>
      </c>
      <c r="AL38">
        <f t="shared" si="39"/>
        <v>0</v>
      </c>
      <c r="AM38">
        <f t="shared" si="47"/>
        <v>0</v>
      </c>
      <c r="AN38">
        <f t="shared" si="40"/>
        <v>0</v>
      </c>
      <c r="AO38">
        <f t="shared" si="48"/>
        <v>0</v>
      </c>
      <c r="AP38">
        <f t="shared" si="41"/>
        <v>0</v>
      </c>
      <c r="AQ38">
        <f t="shared" si="49"/>
        <v>0</v>
      </c>
      <c r="AR38">
        <f t="shared" si="42"/>
        <v>0</v>
      </c>
      <c r="AS38">
        <f t="shared" si="50"/>
        <v>0</v>
      </c>
      <c r="AT38">
        <f t="shared" si="43"/>
        <v>0</v>
      </c>
      <c r="AU38">
        <f t="shared" si="51"/>
        <v>0</v>
      </c>
      <c r="AV38">
        <f t="shared" si="44"/>
        <v>0</v>
      </c>
      <c r="AW38">
        <f t="shared" si="52"/>
        <v>0</v>
      </c>
      <c r="AX38">
        <f t="shared" si="45"/>
        <v>0</v>
      </c>
      <c r="AY38">
        <f aca="true" t="shared" si="57" ref="AY38:AY55">AX$2*SIN($AE38)</f>
        <v>0</v>
      </c>
      <c r="AZ38">
        <f t="shared" si="53"/>
        <v>0</v>
      </c>
      <c r="BA38">
        <f aca="true" t="shared" si="58" ref="BA38:BA55">AZ$2*SIN($AE38)</f>
        <v>0</v>
      </c>
      <c r="BB38">
        <f t="shared" si="54"/>
        <v>0</v>
      </c>
      <c r="BC38">
        <f aca="true" t="shared" si="59" ref="BC38:BC55">BB$2*SIN($AE38)</f>
        <v>0</v>
      </c>
      <c r="BD38">
        <f t="shared" si="55"/>
        <v>0</v>
      </c>
      <c r="BE38">
        <f aca="true" t="shared" si="60" ref="BE38:BE55">BD$2*SIN($AE38)</f>
        <v>0</v>
      </c>
      <c r="BF38">
        <f t="shared" si="56"/>
        <v>0</v>
      </c>
      <c r="BG38">
        <f aca="true" t="shared" si="61" ref="BG38:BG55">BF$2*SIN($AE38)</f>
        <v>0</v>
      </c>
      <c r="BH38">
        <f t="shared" si="46"/>
        <v>0</v>
      </c>
      <c r="BI38">
        <f aca="true" t="shared" si="62" ref="BI38:BI55">BH$2*SIN($AE38)</f>
        <v>0</v>
      </c>
      <c r="BJ38">
        <f t="shared" si="46"/>
        <v>0</v>
      </c>
      <c r="BK38">
        <f aca="true" t="shared" si="63" ref="BK38:BK55">BJ$2*SIN($AE38)</f>
        <v>0</v>
      </c>
      <c r="BL38">
        <f t="shared" si="35"/>
        <v>0</v>
      </c>
      <c r="BM38">
        <f aca="true" t="shared" si="64" ref="BM38:BM55">BL$2*SIN($AE38)</f>
        <v>0</v>
      </c>
      <c r="BN38">
        <f t="shared" si="37"/>
        <v>0</v>
      </c>
    </row>
    <row r="39" spans="16:66" ht="12.75">
      <c r="P39" t="s">
        <v>20</v>
      </c>
      <c r="W39" s="3" t="e">
        <f t="shared" si="2"/>
        <v>#N/A</v>
      </c>
      <c r="X39" s="3" t="e">
        <f t="shared" si="0"/>
        <v>#N/A</v>
      </c>
      <c r="Y39" s="4" t="e">
        <f t="shared" si="1"/>
        <v>#N/A</v>
      </c>
      <c r="AE39">
        <f t="shared" si="38"/>
        <v>4.272566008882121</v>
      </c>
      <c r="AF39">
        <f t="shared" si="22"/>
        <v>0</v>
      </c>
      <c r="AG39">
        <f t="shared" si="23"/>
        <v>0</v>
      </c>
      <c r="AH39">
        <f t="shared" si="24"/>
        <v>0</v>
      </c>
      <c r="AI39">
        <f t="shared" si="25"/>
        <v>0</v>
      </c>
      <c r="AJ39">
        <f t="shared" si="26"/>
        <v>0</v>
      </c>
      <c r="AK39">
        <f t="shared" si="27"/>
        <v>0</v>
      </c>
      <c r="AL39">
        <f t="shared" si="39"/>
        <v>0</v>
      </c>
      <c r="AM39">
        <f t="shared" si="47"/>
        <v>0</v>
      </c>
      <c r="AN39">
        <f t="shared" si="40"/>
        <v>0</v>
      </c>
      <c r="AO39">
        <f t="shared" si="48"/>
        <v>0</v>
      </c>
      <c r="AP39">
        <f t="shared" si="41"/>
        <v>0</v>
      </c>
      <c r="AQ39">
        <f t="shared" si="49"/>
        <v>0</v>
      </c>
      <c r="AR39">
        <f t="shared" si="42"/>
        <v>0</v>
      </c>
      <c r="AS39">
        <f t="shared" si="50"/>
        <v>0</v>
      </c>
      <c r="AT39">
        <f t="shared" si="43"/>
        <v>0</v>
      </c>
      <c r="AU39">
        <f t="shared" si="51"/>
        <v>0</v>
      </c>
      <c r="AV39">
        <f t="shared" si="44"/>
        <v>0</v>
      </c>
      <c r="AW39">
        <f t="shared" si="52"/>
        <v>0</v>
      </c>
      <c r="AX39">
        <f t="shared" si="45"/>
        <v>0</v>
      </c>
      <c r="AY39">
        <f t="shared" si="57"/>
        <v>0</v>
      </c>
      <c r="AZ39">
        <f t="shared" si="53"/>
        <v>0</v>
      </c>
      <c r="BA39">
        <f t="shared" si="58"/>
        <v>0</v>
      </c>
      <c r="BB39">
        <f t="shared" si="54"/>
        <v>0</v>
      </c>
      <c r="BC39">
        <f t="shared" si="59"/>
        <v>0</v>
      </c>
      <c r="BD39">
        <f t="shared" si="55"/>
        <v>0</v>
      </c>
      <c r="BE39">
        <f t="shared" si="60"/>
        <v>0</v>
      </c>
      <c r="BF39">
        <f t="shared" si="56"/>
        <v>0</v>
      </c>
      <c r="BG39">
        <f t="shared" si="61"/>
        <v>0</v>
      </c>
      <c r="BH39">
        <f t="shared" si="46"/>
        <v>0</v>
      </c>
      <c r="BI39">
        <f t="shared" si="62"/>
        <v>0</v>
      </c>
      <c r="BJ39">
        <f t="shared" si="46"/>
        <v>0</v>
      </c>
      <c r="BK39">
        <f t="shared" si="63"/>
        <v>0</v>
      </c>
      <c r="BL39">
        <f t="shared" si="35"/>
        <v>0</v>
      </c>
      <c r="BM39">
        <f t="shared" si="64"/>
        <v>0</v>
      </c>
      <c r="BN39">
        <f t="shared" si="37"/>
        <v>0</v>
      </c>
    </row>
    <row r="40" spans="16:66" ht="12.75">
      <c r="P40" t="e">
        <f>IF(N10=1,P15,NA())</f>
        <v>#N/A</v>
      </c>
      <c r="Q40" s="3" t="e">
        <f>S5*(P40+Q6)</f>
        <v>#N/A</v>
      </c>
      <c r="W40" s="3" t="e">
        <f t="shared" si="2"/>
        <v>#N/A</v>
      </c>
      <c r="X40" s="3" t="e">
        <f t="shared" si="0"/>
        <v>#N/A</v>
      </c>
      <c r="Y40" s="4" t="e">
        <f t="shared" si="1"/>
        <v>#N/A</v>
      </c>
      <c r="AE40">
        <f t="shared" si="38"/>
        <v>4.398229715025713</v>
      </c>
      <c r="AF40">
        <f t="shared" si="22"/>
        <v>0</v>
      </c>
      <c r="AG40">
        <f t="shared" si="23"/>
        <v>0</v>
      </c>
      <c r="AH40">
        <f t="shared" si="24"/>
        <v>0</v>
      </c>
      <c r="AI40">
        <f t="shared" si="25"/>
        <v>0</v>
      </c>
      <c r="AJ40">
        <f t="shared" si="26"/>
        <v>0</v>
      </c>
      <c r="AK40">
        <f t="shared" si="27"/>
        <v>0</v>
      </c>
      <c r="AL40">
        <f t="shared" si="39"/>
        <v>0</v>
      </c>
      <c r="AM40">
        <f t="shared" si="47"/>
        <v>0</v>
      </c>
      <c r="AN40">
        <f t="shared" si="40"/>
        <v>0</v>
      </c>
      <c r="AO40">
        <f t="shared" si="48"/>
        <v>0</v>
      </c>
      <c r="AP40">
        <f t="shared" si="41"/>
        <v>0</v>
      </c>
      <c r="AQ40">
        <f t="shared" si="49"/>
        <v>0</v>
      </c>
      <c r="AR40">
        <f t="shared" si="42"/>
        <v>0</v>
      </c>
      <c r="AS40">
        <f t="shared" si="50"/>
        <v>0</v>
      </c>
      <c r="AT40">
        <f t="shared" si="43"/>
        <v>0</v>
      </c>
      <c r="AU40">
        <f t="shared" si="51"/>
        <v>0</v>
      </c>
      <c r="AV40">
        <f t="shared" si="44"/>
        <v>0</v>
      </c>
      <c r="AW40">
        <f t="shared" si="52"/>
        <v>0</v>
      </c>
      <c r="AX40">
        <f t="shared" si="45"/>
        <v>0</v>
      </c>
      <c r="AY40">
        <f t="shared" si="57"/>
        <v>0</v>
      </c>
      <c r="AZ40">
        <f t="shared" si="53"/>
        <v>0</v>
      </c>
      <c r="BA40">
        <f t="shared" si="58"/>
        <v>0</v>
      </c>
      <c r="BB40">
        <f t="shared" si="54"/>
        <v>0</v>
      </c>
      <c r="BC40">
        <f t="shared" si="59"/>
        <v>0</v>
      </c>
      <c r="BD40">
        <f t="shared" si="55"/>
        <v>0</v>
      </c>
      <c r="BE40">
        <f t="shared" si="60"/>
        <v>0</v>
      </c>
      <c r="BF40">
        <f t="shared" si="56"/>
        <v>0</v>
      </c>
      <c r="BG40">
        <f t="shared" si="61"/>
        <v>0</v>
      </c>
      <c r="BH40">
        <f t="shared" si="46"/>
        <v>0</v>
      </c>
      <c r="BI40">
        <f t="shared" si="62"/>
        <v>0</v>
      </c>
      <c r="BJ40">
        <f t="shared" si="46"/>
        <v>0</v>
      </c>
      <c r="BK40">
        <f t="shared" si="63"/>
        <v>0</v>
      </c>
      <c r="BL40">
        <f t="shared" si="35"/>
        <v>0</v>
      </c>
      <c r="BM40">
        <f t="shared" si="64"/>
        <v>0</v>
      </c>
      <c r="BN40">
        <f t="shared" si="37"/>
        <v>0</v>
      </c>
    </row>
    <row r="41" spans="23:66" ht="12.75">
      <c r="W41" s="3" t="e">
        <f t="shared" si="2"/>
        <v>#N/A</v>
      </c>
      <c r="X41" s="3" t="e">
        <f t="shared" si="0"/>
        <v>#N/A</v>
      </c>
      <c r="Y41" s="4" t="e">
        <f t="shared" si="1"/>
        <v>#N/A</v>
      </c>
      <c r="AE41">
        <f t="shared" si="38"/>
        <v>4.523893421169305</v>
      </c>
      <c r="AF41">
        <f t="shared" si="22"/>
        <v>0</v>
      </c>
      <c r="AG41">
        <f t="shared" si="23"/>
        <v>0</v>
      </c>
      <c r="AH41">
        <f t="shared" si="24"/>
        <v>0</v>
      </c>
      <c r="AI41">
        <f t="shared" si="25"/>
        <v>0</v>
      </c>
      <c r="AJ41">
        <f t="shared" si="26"/>
        <v>0</v>
      </c>
      <c r="AK41">
        <f t="shared" si="27"/>
        <v>0</v>
      </c>
      <c r="AL41">
        <f t="shared" si="39"/>
        <v>0</v>
      </c>
      <c r="AM41">
        <f t="shared" si="47"/>
        <v>0</v>
      </c>
      <c r="AN41">
        <f t="shared" si="40"/>
        <v>0</v>
      </c>
      <c r="AO41">
        <f t="shared" si="48"/>
        <v>0</v>
      </c>
      <c r="AP41">
        <f t="shared" si="41"/>
        <v>0</v>
      </c>
      <c r="AQ41">
        <f t="shared" si="49"/>
        <v>0</v>
      </c>
      <c r="AR41">
        <f t="shared" si="42"/>
        <v>0</v>
      </c>
      <c r="AS41">
        <f t="shared" si="50"/>
        <v>0</v>
      </c>
      <c r="AT41">
        <f t="shared" si="43"/>
        <v>0</v>
      </c>
      <c r="AU41">
        <f t="shared" si="51"/>
        <v>0</v>
      </c>
      <c r="AV41">
        <f t="shared" si="44"/>
        <v>0</v>
      </c>
      <c r="AW41">
        <f t="shared" si="52"/>
        <v>0</v>
      </c>
      <c r="AX41">
        <f t="shared" si="45"/>
        <v>0</v>
      </c>
      <c r="AY41">
        <f t="shared" si="57"/>
        <v>0</v>
      </c>
      <c r="AZ41">
        <f t="shared" si="53"/>
        <v>0</v>
      </c>
      <c r="BA41">
        <f t="shared" si="58"/>
        <v>0</v>
      </c>
      <c r="BB41">
        <f t="shared" si="54"/>
        <v>0</v>
      </c>
      <c r="BC41">
        <f t="shared" si="59"/>
        <v>0</v>
      </c>
      <c r="BD41">
        <f t="shared" si="55"/>
        <v>0</v>
      </c>
      <c r="BE41">
        <f t="shared" si="60"/>
        <v>0</v>
      </c>
      <c r="BF41">
        <f t="shared" si="56"/>
        <v>0</v>
      </c>
      <c r="BG41">
        <f t="shared" si="61"/>
        <v>0</v>
      </c>
      <c r="BH41">
        <f t="shared" si="46"/>
        <v>0</v>
      </c>
      <c r="BI41">
        <f t="shared" si="62"/>
        <v>0</v>
      </c>
      <c r="BJ41">
        <f t="shared" si="46"/>
        <v>0</v>
      </c>
      <c r="BK41">
        <f t="shared" si="63"/>
        <v>0</v>
      </c>
      <c r="BL41">
        <f t="shared" si="35"/>
        <v>0</v>
      </c>
      <c r="BM41">
        <f t="shared" si="64"/>
        <v>0</v>
      </c>
      <c r="BN41">
        <f t="shared" si="37"/>
        <v>0</v>
      </c>
    </row>
    <row r="42" spans="23:66" ht="12.75">
      <c r="W42" s="3" t="e">
        <f t="shared" si="2"/>
        <v>#N/A</v>
      </c>
      <c r="X42" s="3" t="e">
        <f t="shared" si="0"/>
        <v>#N/A</v>
      </c>
      <c r="Y42" s="4" t="e">
        <f t="shared" si="1"/>
        <v>#N/A</v>
      </c>
      <c r="AE42">
        <f t="shared" si="38"/>
        <v>4.649557127312897</v>
      </c>
      <c r="AF42">
        <f t="shared" si="22"/>
        <v>0</v>
      </c>
      <c r="AG42">
        <f t="shared" si="23"/>
        <v>0</v>
      </c>
      <c r="AH42">
        <f t="shared" si="24"/>
        <v>0</v>
      </c>
      <c r="AI42">
        <f t="shared" si="25"/>
        <v>0</v>
      </c>
      <c r="AJ42">
        <f t="shared" si="26"/>
        <v>0</v>
      </c>
      <c r="AK42">
        <f t="shared" si="27"/>
        <v>0</v>
      </c>
      <c r="AL42">
        <f t="shared" si="39"/>
        <v>0</v>
      </c>
      <c r="AM42">
        <f t="shared" si="47"/>
        <v>0</v>
      </c>
      <c r="AN42">
        <f t="shared" si="40"/>
        <v>0</v>
      </c>
      <c r="AO42">
        <f t="shared" si="48"/>
        <v>0</v>
      </c>
      <c r="AP42">
        <f t="shared" si="41"/>
        <v>0</v>
      </c>
      <c r="AQ42">
        <f t="shared" si="49"/>
        <v>0</v>
      </c>
      <c r="AR42">
        <f t="shared" si="42"/>
        <v>0</v>
      </c>
      <c r="AS42">
        <f t="shared" si="50"/>
        <v>0</v>
      </c>
      <c r="AT42">
        <f t="shared" si="43"/>
        <v>0</v>
      </c>
      <c r="AU42">
        <f t="shared" si="51"/>
        <v>0</v>
      </c>
      <c r="AV42">
        <f t="shared" si="44"/>
        <v>0</v>
      </c>
      <c r="AW42">
        <f t="shared" si="52"/>
        <v>0</v>
      </c>
      <c r="AX42">
        <f t="shared" si="45"/>
        <v>0</v>
      </c>
      <c r="AY42">
        <f t="shared" si="57"/>
        <v>0</v>
      </c>
      <c r="AZ42">
        <f t="shared" si="53"/>
        <v>0</v>
      </c>
      <c r="BA42">
        <f t="shared" si="58"/>
        <v>0</v>
      </c>
      <c r="BB42">
        <f t="shared" si="54"/>
        <v>0</v>
      </c>
      <c r="BC42">
        <f t="shared" si="59"/>
        <v>0</v>
      </c>
      <c r="BD42">
        <f t="shared" si="55"/>
        <v>0</v>
      </c>
      <c r="BE42">
        <f t="shared" si="60"/>
        <v>0</v>
      </c>
      <c r="BF42">
        <f t="shared" si="56"/>
        <v>0</v>
      </c>
      <c r="BG42">
        <f t="shared" si="61"/>
        <v>0</v>
      </c>
      <c r="BH42">
        <f t="shared" si="46"/>
        <v>0</v>
      </c>
      <c r="BI42">
        <f t="shared" si="62"/>
        <v>0</v>
      </c>
      <c r="BJ42">
        <f t="shared" si="46"/>
        <v>0</v>
      </c>
      <c r="BK42">
        <f t="shared" si="63"/>
        <v>0</v>
      </c>
      <c r="BL42">
        <f t="shared" si="35"/>
        <v>0</v>
      </c>
      <c r="BM42">
        <f t="shared" si="64"/>
        <v>0</v>
      </c>
      <c r="BN42">
        <f t="shared" si="37"/>
        <v>0</v>
      </c>
    </row>
    <row r="43" spans="23:66" ht="12.75">
      <c r="W43" s="3" t="e">
        <f t="shared" si="2"/>
        <v>#N/A</v>
      </c>
      <c r="X43" s="3" t="e">
        <f t="shared" si="0"/>
        <v>#N/A</v>
      </c>
      <c r="Y43" s="4" t="e">
        <f t="shared" si="1"/>
        <v>#N/A</v>
      </c>
      <c r="AE43">
        <f t="shared" si="38"/>
        <v>4.775220833456489</v>
      </c>
      <c r="AF43">
        <f t="shared" si="22"/>
        <v>0</v>
      </c>
      <c r="AG43">
        <f t="shared" si="23"/>
        <v>0</v>
      </c>
      <c r="AH43">
        <f t="shared" si="24"/>
        <v>0</v>
      </c>
      <c r="AI43">
        <f t="shared" si="25"/>
        <v>0</v>
      </c>
      <c r="AJ43">
        <f t="shared" si="26"/>
        <v>0</v>
      </c>
      <c r="AK43">
        <f t="shared" si="27"/>
        <v>0</v>
      </c>
      <c r="AL43">
        <f t="shared" si="39"/>
        <v>0</v>
      </c>
      <c r="AM43">
        <f t="shared" si="47"/>
        <v>0</v>
      </c>
      <c r="AN43">
        <f t="shared" si="40"/>
        <v>0</v>
      </c>
      <c r="AO43">
        <f t="shared" si="48"/>
        <v>0</v>
      </c>
      <c r="AP43">
        <f t="shared" si="41"/>
        <v>0</v>
      </c>
      <c r="AQ43">
        <f t="shared" si="49"/>
        <v>0</v>
      </c>
      <c r="AR43">
        <f t="shared" si="42"/>
        <v>0</v>
      </c>
      <c r="AS43">
        <f t="shared" si="50"/>
        <v>0</v>
      </c>
      <c r="AT43">
        <f t="shared" si="43"/>
        <v>0</v>
      </c>
      <c r="AU43">
        <f t="shared" si="51"/>
        <v>0</v>
      </c>
      <c r="AV43">
        <f t="shared" si="44"/>
        <v>0</v>
      </c>
      <c r="AW43">
        <f t="shared" si="52"/>
        <v>0</v>
      </c>
      <c r="AX43">
        <f t="shared" si="45"/>
        <v>0</v>
      </c>
      <c r="AY43">
        <f t="shared" si="57"/>
        <v>0</v>
      </c>
      <c r="AZ43">
        <f t="shared" si="53"/>
        <v>0</v>
      </c>
      <c r="BA43">
        <f t="shared" si="58"/>
        <v>0</v>
      </c>
      <c r="BB43">
        <f t="shared" si="54"/>
        <v>0</v>
      </c>
      <c r="BC43">
        <f t="shared" si="59"/>
        <v>0</v>
      </c>
      <c r="BD43">
        <f t="shared" si="55"/>
        <v>0</v>
      </c>
      <c r="BE43">
        <f t="shared" si="60"/>
        <v>0</v>
      </c>
      <c r="BF43">
        <f t="shared" si="56"/>
        <v>0</v>
      </c>
      <c r="BG43">
        <f t="shared" si="61"/>
        <v>0</v>
      </c>
      <c r="BH43">
        <f t="shared" si="46"/>
        <v>0</v>
      </c>
      <c r="BI43">
        <f t="shared" si="62"/>
        <v>0</v>
      </c>
      <c r="BJ43">
        <f t="shared" si="46"/>
        <v>0</v>
      </c>
      <c r="BK43">
        <f t="shared" si="63"/>
        <v>0</v>
      </c>
      <c r="BL43">
        <f t="shared" si="35"/>
        <v>0</v>
      </c>
      <c r="BM43">
        <f t="shared" si="64"/>
        <v>0</v>
      </c>
      <c r="BN43">
        <f t="shared" si="37"/>
        <v>0</v>
      </c>
    </row>
    <row r="44" spans="23:66" ht="12.75">
      <c r="W44" s="3" t="e">
        <f t="shared" si="2"/>
        <v>#N/A</v>
      </c>
      <c r="X44" s="3" t="e">
        <f t="shared" si="0"/>
        <v>#N/A</v>
      </c>
      <c r="Y44" s="4" t="e">
        <f t="shared" si="1"/>
        <v>#N/A</v>
      </c>
      <c r="AE44">
        <f t="shared" si="38"/>
        <v>4.900884539600081</v>
      </c>
      <c r="AF44">
        <f t="shared" si="22"/>
        <v>0</v>
      </c>
      <c r="AG44">
        <f t="shared" si="23"/>
        <v>0</v>
      </c>
      <c r="AH44">
        <f t="shared" si="24"/>
        <v>0</v>
      </c>
      <c r="AI44">
        <f t="shared" si="25"/>
        <v>0</v>
      </c>
      <c r="AJ44">
        <f t="shared" si="26"/>
        <v>0</v>
      </c>
      <c r="AK44">
        <f t="shared" si="27"/>
        <v>0</v>
      </c>
      <c r="AL44">
        <f t="shared" si="39"/>
        <v>0</v>
      </c>
      <c r="AM44">
        <f t="shared" si="47"/>
        <v>0</v>
      </c>
      <c r="AN44">
        <f t="shared" si="40"/>
        <v>0</v>
      </c>
      <c r="AO44">
        <f t="shared" si="48"/>
        <v>0</v>
      </c>
      <c r="AP44">
        <f t="shared" si="41"/>
        <v>0</v>
      </c>
      <c r="AQ44">
        <f t="shared" si="49"/>
        <v>0</v>
      </c>
      <c r="AR44">
        <f t="shared" si="42"/>
        <v>0</v>
      </c>
      <c r="AS44">
        <f t="shared" si="50"/>
        <v>0</v>
      </c>
      <c r="AT44">
        <f t="shared" si="43"/>
        <v>0</v>
      </c>
      <c r="AU44">
        <f t="shared" si="51"/>
        <v>0</v>
      </c>
      <c r="AV44">
        <f t="shared" si="44"/>
        <v>0</v>
      </c>
      <c r="AW44">
        <f t="shared" si="52"/>
        <v>0</v>
      </c>
      <c r="AX44">
        <f t="shared" si="45"/>
        <v>0</v>
      </c>
      <c r="AY44">
        <f t="shared" si="57"/>
        <v>0</v>
      </c>
      <c r="AZ44">
        <f t="shared" si="53"/>
        <v>0</v>
      </c>
      <c r="BA44">
        <f t="shared" si="58"/>
        <v>0</v>
      </c>
      <c r="BB44">
        <f t="shared" si="54"/>
        <v>0</v>
      </c>
      <c r="BC44">
        <f t="shared" si="59"/>
        <v>0</v>
      </c>
      <c r="BD44">
        <f t="shared" si="55"/>
        <v>0</v>
      </c>
      <c r="BE44">
        <f t="shared" si="60"/>
        <v>0</v>
      </c>
      <c r="BF44">
        <f t="shared" si="56"/>
        <v>0</v>
      </c>
      <c r="BG44">
        <f t="shared" si="61"/>
        <v>0</v>
      </c>
      <c r="BH44">
        <f t="shared" si="46"/>
        <v>0</v>
      </c>
      <c r="BI44">
        <f t="shared" si="62"/>
        <v>0</v>
      </c>
      <c r="BJ44">
        <f t="shared" si="46"/>
        <v>0</v>
      </c>
      <c r="BK44">
        <f t="shared" si="63"/>
        <v>0</v>
      </c>
      <c r="BL44">
        <f t="shared" si="35"/>
        <v>0</v>
      </c>
      <c r="BM44">
        <f t="shared" si="64"/>
        <v>0</v>
      </c>
      <c r="BN44">
        <f t="shared" si="37"/>
        <v>0</v>
      </c>
    </row>
    <row r="45" spans="23:66" ht="12.75">
      <c r="W45" s="3" t="e">
        <f t="shared" si="2"/>
        <v>#N/A</v>
      </c>
      <c r="X45" s="3" t="e">
        <f t="shared" si="0"/>
        <v>#N/A</v>
      </c>
      <c r="Y45" s="4" t="e">
        <f t="shared" si="1"/>
        <v>#N/A</v>
      </c>
      <c r="AE45">
        <f t="shared" si="38"/>
        <v>5.0265482457436725</v>
      </c>
      <c r="AF45">
        <f t="shared" si="22"/>
        <v>0</v>
      </c>
      <c r="AG45">
        <f t="shared" si="23"/>
        <v>0</v>
      </c>
      <c r="AH45">
        <f t="shared" si="24"/>
        <v>0</v>
      </c>
      <c r="AI45">
        <f t="shared" si="25"/>
        <v>0</v>
      </c>
      <c r="AJ45">
        <f t="shared" si="26"/>
        <v>0</v>
      </c>
      <c r="AK45">
        <f t="shared" si="27"/>
        <v>0</v>
      </c>
      <c r="AL45">
        <f t="shared" si="39"/>
        <v>0</v>
      </c>
      <c r="AM45">
        <f t="shared" si="47"/>
        <v>0</v>
      </c>
      <c r="AN45">
        <f t="shared" si="40"/>
        <v>0</v>
      </c>
      <c r="AO45">
        <f t="shared" si="48"/>
        <v>0</v>
      </c>
      <c r="AP45">
        <f t="shared" si="41"/>
        <v>0</v>
      </c>
      <c r="AQ45">
        <f t="shared" si="49"/>
        <v>0</v>
      </c>
      <c r="AR45">
        <f t="shared" si="42"/>
        <v>0</v>
      </c>
      <c r="AS45">
        <f t="shared" si="50"/>
        <v>0</v>
      </c>
      <c r="AT45">
        <f t="shared" si="43"/>
        <v>0</v>
      </c>
      <c r="AU45">
        <f t="shared" si="51"/>
        <v>0</v>
      </c>
      <c r="AV45">
        <f t="shared" si="44"/>
        <v>0</v>
      </c>
      <c r="AW45">
        <f t="shared" si="52"/>
        <v>0</v>
      </c>
      <c r="AX45">
        <f t="shared" si="45"/>
        <v>0</v>
      </c>
      <c r="AY45">
        <f t="shared" si="57"/>
        <v>0</v>
      </c>
      <c r="AZ45">
        <f t="shared" si="53"/>
        <v>0</v>
      </c>
      <c r="BA45">
        <f t="shared" si="58"/>
        <v>0</v>
      </c>
      <c r="BB45">
        <f t="shared" si="54"/>
        <v>0</v>
      </c>
      <c r="BC45">
        <f t="shared" si="59"/>
        <v>0</v>
      </c>
      <c r="BD45">
        <f t="shared" si="55"/>
        <v>0</v>
      </c>
      <c r="BE45">
        <f t="shared" si="60"/>
        <v>0</v>
      </c>
      <c r="BF45">
        <f t="shared" si="56"/>
        <v>0</v>
      </c>
      <c r="BG45">
        <f t="shared" si="61"/>
        <v>0</v>
      </c>
      <c r="BH45">
        <f t="shared" si="46"/>
        <v>0</v>
      </c>
      <c r="BI45">
        <f t="shared" si="62"/>
        <v>0</v>
      </c>
      <c r="BJ45">
        <f t="shared" si="46"/>
        <v>0</v>
      </c>
      <c r="BK45">
        <f t="shared" si="63"/>
        <v>0</v>
      </c>
      <c r="BL45">
        <f t="shared" si="35"/>
        <v>0</v>
      </c>
      <c r="BM45">
        <f t="shared" si="64"/>
        <v>0</v>
      </c>
      <c r="BN45">
        <f t="shared" si="37"/>
        <v>0</v>
      </c>
    </row>
    <row r="46" spans="23:66" ht="12.75">
      <c r="W46" s="3" t="e">
        <f t="shared" si="2"/>
        <v>#N/A</v>
      </c>
      <c r="X46" s="3" t="e">
        <f t="shared" si="0"/>
        <v>#N/A</v>
      </c>
      <c r="Y46" s="4" t="e">
        <f t="shared" si="1"/>
        <v>#N/A</v>
      </c>
      <c r="AE46">
        <f t="shared" si="38"/>
        <v>5.152211951887264</v>
      </c>
      <c r="AF46">
        <f t="shared" si="22"/>
        <v>0</v>
      </c>
      <c r="AG46">
        <f t="shared" si="23"/>
        <v>0</v>
      </c>
      <c r="AH46">
        <f t="shared" si="24"/>
        <v>0</v>
      </c>
      <c r="AI46">
        <f t="shared" si="25"/>
        <v>0</v>
      </c>
      <c r="AJ46">
        <f t="shared" si="26"/>
        <v>0</v>
      </c>
      <c r="AK46">
        <f t="shared" si="27"/>
        <v>0</v>
      </c>
      <c r="AL46">
        <f t="shared" si="39"/>
        <v>0</v>
      </c>
      <c r="AM46">
        <f t="shared" si="47"/>
        <v>0</v>
      </c>
      <c r="AN46">
        <f t="shared" si="40"/>
        <v>0</v>
      </c>
      <c r="AO46">
        <f t="shared" si="48"/>
        <v>0</v>
      </c>
      <c r="AP46">
        <f t="shared" si="41"/>
        <v>0</v>
      </c>
      <c r="AQ46">
        <f t="shared" si="49"/>
        <v>0</v>
      </c>
      <c r="AR46">
        <f t="shared" si="42"/>
        <v>0</v>
      </c>
      <c r="AS46">
        <f t="shared" si="50"/>
        <v>0</v>
      </c>
      <c r="AT46">
        <f t="shared" si="43"/>
        <v>0</v>
      </c>
      <c r="AU46">
        <f t="shared" si="51"/>
        <v>0</v>
      </c>
      <c r="AV46">
        <f t="shared" si="44"/>
        <v>0</v>
      </c>
      <c r="AW46">
        <f t="shared" si="52"/>
        <v>0</v>
      </c>
      <c r="AX46">
        <f t="shared" si="45"/>
        <v>0</v>
      </c>
      <c r="AY46">
        <f t="shared" si="57"/>
        <v>0</v>
      </c>
      <c r="AZ46">
        <f t="shared" si="53"/>
        <v>0</v>
      </c>
      <c r="BA46">
        <f t="shared" si="58"/>
        <v>0</v>
      </c>
      <c r="BB46">
        <f t="shared" si="54"/>
        <v>0</v>
      </c>
      <c r="BC46">
        <f t="shared" si="59"/>
        <v>0</v>
      </c>
      <c r="BD46">
        <f t="shared" si="55"/>
        <v>0</v>
      </c>
      <c r="BE46">
        <f t="shared" si="60"/>
        <v>0</v>
      </c>
      <c r="BF46">
        <f t="shared" si="56"/>
        <v>0</v>
      </c>
      <c r="BG46">
        <f t="shared" si="61"/>
        <v>0</v>
      </c>
      <c r="BH46">
        <f t="shared" si="46"/>
        <v>0</v>
      </c>
      <c r="BI46">
        <f t="shared" si="62"/>
        <v>0</v>
      </c>
      <c r="BJ46">
        <f t="shared" si="46"/>
        <v>0</v>
      </c>
      <c r="BK46">
        <f t="shared" si="63"/>
        <v>0</v>
      </c>
      <c r="BL46">
        <f t="shared" si="35"/>
        <v>0</v>
      </c>
      <c r="BM46">
        <f t="shared" si="64"/>
        <v>0</v>
      </c>
      <c r="BN46">
        <f t="shared" si="37"/>
        <v>0</v>
      </c>
    </row>
    <row r="47" spans="23:66" ht="12.75">
      <c r="W47" s="3" t="e">
        <f t="shared" si="2"/>
        <v>#N/A</v>
      </c>
      <c r="X47" s="3" t="e">
        <f t="shared" si="0"/>
        <v>#N/A</v>
      </c>
      <c r="Y47" s="4" t="e">
        <f t="shared" si="1"/>
        <v>#N/A</v>
      </c>
      <c r="AE47">
        <f t="shared" si="38"/>
        <v>5.277875658030856</v>
      </c>
      <c r="AF47">
        <f t="shared" si="22"/>
        <v>0</v>
      </c>
      <c r="AG47">
        <f t="shared" si="23"/>
        <v>0</v>
      </c>
      <c r="AH47">
        <f t="shared" si="24"/>
        <v>0</v>
      </c>
      <c r="AI47">
        <f t="shared" si="25"/>
        <v>0</v>
      </c>
      <c r="AJ47">
        <f t="shared" si="26"/>
        <v>0</v>
      </c>
      <c r="AK47">
        <f t="shared" si="27"/>
        <v>0</v>
      </c>
      <c r="AL47">
        <f t="shared" si="39"/>
        <v>0</v>
      </c>
      <c r="AM47">
        <f t="shared" si="47"/>
        <v>0</v>
      </c>
      <c r="AN47">
        <f t="shared" si="40"/>
        <v>0</v>
      </c>
      <c r="AO47">
        <f t="shared" si="48"/>
        <v>0</v>
      </c>
      <c r="AP47">
        <f t="shared" si="41"/>
        <v>0</v>
      </c>
      <c r="AQ47">
        <f t="shared" si="49"/>
        <v>0</v>
      </c>
      <c r="AR47">
        <f t="shared" si="42"/>
        <v>0</v>
      </c>
      <c r="AS47">
        <f t="shared" si="50"/>
        <v>0</v>
      </c>
      <c r="AT47">
        <f t="shared" si="43"/>
        <v>0</v>
      </c>
      <c r="AU47">
        <f t="shared" si="51"/>
        <v>0</v>
      </c>
      <c r="AV47">
        <f t="shared" si="44"/>
        <v>0</v>
      </c>
      <c r="AW47">
        <f t="shared" si="52"/>
        <v>0</v>
      </c>
      <c r="AX47">
        <f t="shared" si="45"/>
        <v>0</v>
      </c>
      <c r="AY47">
        <f t="shared" si="57"/>
        <v>0</v>
      </c>
      <c r="AZ47">
        <f t="shared" si="53"/>
        <v>0</v>
      </c>
      <c r="BA47">
        <f t="shared" si="58"/>
        <v>0</v>
      </c>
      <c r="BB47">
        <f t="shared" si="54"/>
        <v>0</v>
      </c>
      <c r="BC47">
        <f t="shared" si="59"/>
        <v>0</v>
      </c>
      <c r="BD47">
        <f t="shared" si="55"/>
        <v>0</v>
      </c>
      <c r="BE47">
        <f t="shared" si="60"/>
        <v>0</v>
      </c>
      <c r="BF47">
        <f t="shared" si="56"/>
        <v>0</v>
      </c>
      <c r="BG47">
        <f t="shared" si="61"/>
        <v>0</v>
      </c>
      <c r="BH47">
        <f t="shared" si="46"/>
        <v>0</v>
      </c>
      <c r="BI47">
        <f t="shared" si="62"/>
        <v>0</v>
      </c>
      <c r="BJ47">
        <f t="shared" si="46"/>
        <v>0</v>
      </c>
      <c r="BK47">
        <f t="shared" si="63"/>
        <v>0</v>
      </c>
      <c r="BL47">
        <f t="shared" si="35"/>
        <v>0</v>
      </c>
      <c r="BM47">
        <f t="shared" si="64"/>
        <v>0</v>
      </c>
      <c r="BN47">
        <f t="shared" si="37"/>
        <v>0</v>
      </c>
    </row>
    <row r="48" spans="23:66" ht="12.75">
      <c r="W48" s="3" t="e">
        <f t="shared" si="2"/>
        <v>#N/A</v>
      </c>
      <c r="X48" s="3" t="e">
        <f t="shared" si="0"/>
        <v>#N/A</v>
      </c>
      <c r="Y48" s="4" t="e">
        <f t="shared" si="1"/>
        <v>#N/A</v>
      </c>
      <c r="AE48">
        <f t="shared" si="38"/>
        <v>5.403539364174448</v>
      </c>
      <c r="AF48">
        <f t="shared" si="22"/>
        <v>0</v>
      </c>
      <c r="AG48">
        <f t="shared" si="23"/>
        <v>0</v>
      </c>
      <c r="AH48">
        <f t="shared" si="24"/>
        <v>0</v>
      </c>
      <c r="AI48">
        <f t="shared" si="25"/>
        <v>0</v>
      </c>
      <c r="AJ48">
        <f t="shared" si="26"/>
        <v>0</v>
      </c>
      <c r="AK48">
        <f t="shared" si="27"/>
        <v>0</v>
      </c>
      <c r="AL48">
        <f t="shared" si="39"/>
        <v>0</v>
      </c>
      <c r="AM48">
        <f t="shared" si="47"/>
        <v>0</v>
      </c>
      <c r="AN48">
        <f t="shared" si="40"/>
        <v>0</v>
      </c>
      <c r="AO48">
        <f t="shared" si="48"/>
        <v>0</v>
      </c>
      <c r="AP48">
        <f t="shared" si="41"/>
        <v>0</v>
      </c>
      <c r="AQ48">
        <f t="shared" si="49"/>
        <v>0</v>
      </c>
      <c r="AR48">
        <f t="shared" si="42"/>
        <v>0</v>
      </c>
      <c r="AS48">
        <f t="shared" si="50"/>
        <v>0</v>
      </c>
      <c r="AT48">
        <f t="shared" si="43"/>
        <v>0</v>
      </c>
      <c r="AU48">
        <f t="shared" si="51"/>
        <v>0</v>
      </c>
      <c r="AV48">
        <f t="shared" si="44"/>
        <v>0</v>
      </c>
      <c r="AW48">
        <f t="shared" si="52"/>
        <v>0</v>
      </c>
      <c r="AX48">
        <f t="shared" si="45"/>
        <v>0</v>
      </c>
      <c r="AY48">
        <f t="shared" si="57"/>
        <v>0</v>
      </c>
      <c r="AZ48">
        <f t="shared" si="53"/>
        <v>0</v>
      </c>
      <c r="BA48">
        <f t="shared" si="58"/>
        <v>0</v>
      </c>
      <c r="BB48">
        <f t="shared" si="54"/>
        <v>0</v>
      </c>
      <c r="BC48">
        <f t="shared" si="59"/>
        <v>0</v>
      </c>
      <c r="BD48">
        <f t="shared" si="55"/>
        <v>0</v>
      </c>
      <c r="BE48">
        <f t="shared" si="60"/>
        <v>0</v>
      </c>
      <c r="BF48">
        <f t="shared" si="56"/>
        <v>0</v>
      </c>
      <c r="BG48">
        <f t="shared" si="61"/>
        <v>0</v>
      </c>
      <c r="BH48">
        <f t="shared" si="46"/>
        <v>0</v>
      </c>
      <c r="BI48">
        <f t="shared" si="62"/>
        <v>0</v>
      </c>
      <c r="BJ48">
        <f t="shared" si="46"/>
        <v>0</v>
      </c>
      <c r="BK48">
        <f t="shared" si="63"/>
        <v>0</v>
      </c>
      <c r="BL48">
        <f t="shared" si="35"/>
        <v>0</v>
      </c>
      <c r="BM48">
        <f t="shared" si="64"/>
        <v>0</v>
      </c>
      <c r="BN48">
        <f t="shared" si="37"/>
        <v>0</v>
      </c>
    </row>
    <row r="49" spans="23:66" ht="12.75">
      <c r="W49" s="3" t="e">
        <f t="shared" si="2"/>
        <v>#N/A</v>
      </c>
      <c r="X49" s="3" t="e">
        <f t="shared" si="0"/>
        <v>#N/A</v>
      </c>
      <c r="Y49" s="4" t="e">
        <f t="shared" si="1"/>
        <v>#N/A</v>
      </c>
      <c r="AE49">
        <f t="shared" si="38"/>
        <v>5.52920307031804</v>
      </c>
      <c r="AF49">
        <f t="shared" si="22"/>
        <v>0</v>
      </c>
      <c r="AG49">
        <f t="shared" si="23"/>
        <v>0</v>
      </c>
      <c r="AH49">
        <f t="shared" si="24"/>
        <v>0</v>
      </c>
      <c r="AI49">
        <f t="shared" si="25"/>
        <v>0</v>
      </c>
      <c r="AJ49">
        <f t="shared" si="26"/>
        <v>0</v>
      </c>
      <c r="AK49">
        <f t="shared" si="27"/>
        <v>0</v>
      </c>
      <c r="AL49">
        <f t="shared" si="39"/>
        <v>0</v>
      </c>
      <c r="AM49">
        <f t="shared" si="47"/>
        <v>0</v>
      </c>
      <c r="AN49">
        <f t="shared" si="40"/>
        <v>0</v>
      </c>
      <c r="AO49">
        <f t="shared" si="48"/>
        <v>0</v>
      </c>
      <c r="AP49">
        <f t="shared" si="41"/>
        <v>0</v>
      </c>
      <c r="AQ49">
        <f t="shared" si="49"/>
        <v>0</v>
      </c>
      <c r="AR49">
        <f t="shared" si="42"/>
        <v>0</v>
      </c>
      <c r="AS49">
        <f t="shared" si="50"/>
        <v>0</v>
      </c>
      <c r="AT49">
        <f t="shared" si="43"/>
        <v>0</v>
      </c>
      <c r="AU49">
        <f t="shared" si="51"/>
        <v>0</v>
      </c>
      <c r="AV49">
        <f t="shared" si="44"/>
        <v>0</v>
      </c>
      <c r="AW49">
        <f t="shared" si="52"/>
        <v>0</v>
      </c>
      <c r="AX49">
        <f t="shared" si="45"/>
        <v>0</v>
      </c>
      <c r="AY49">
        <f t="shared" si="57"/>
        <v>0</v>
      </c>
      <c r="AZ49">
        <f t="shared" si="53"/>
        <v>0</v>
      </c>
      <c r="BA49">
        <f t="shared" si="58"/>
        <v>0</v>
      </c>
      <c r="BB49">
        <f t="shared" si="54"/>
        <v>0</v>
      </c>
      <c r="BC49">
        <f t="shared" si="59"/>
        <v>0</v>
      </c>
      <c r="BD49">
        <f t="shared" si="55"/>
        <v>0</v>
      </c>
      <c r="BE49">
        <f t="shared" si="60"/>
        <v>0</v>
      </c>
      <c r="BF49">
        <f t="shared" si="56"/>
        <v>0</v>
      </c>
      <c r="BG49">
        <f t="shared" si="61"/>
        <v>0</v>
      </c>
      <c r="BH49">
        <f t="shared" si="46"/>
        <v>0</v>
      </c>
      <c r="BI49">
        <f t="shared" si="62"/>
        <v>0</v>
      </c>
      <c r="BJ49">
        <f t="shared" si="46"/>
        <v>0</v>
      </c>
      <c r="BK49">
        <f t="shared" si="63"/>
        <v>0</v>
      </c>
      <c r="BL49">
        <f t="shared" si="35"/>
        <v>0</v>
      </c>
      <c r="BM49">
        <f t="shared" si="64"/>
        <v>0</v>
      </c>
      <c r="BN49">
        <f t="shared" si="37"/>
        <v>0</v>
      </c>
    </row>
    <row r="50" spans="23:66" ht="12.75">
      <c r="W50" s="3" t="e">
        <f t="shared" si="2"/>
        <v>#N/A</v>
      </c>
      <c r="X50" s="3" t="e">
        <f t="shared" si="0"/>
        <v>#N/A</v>
      </c>
      <c r="Y50" s="4" t="e">
        <f t="shared" si="1"/>
        <v>#N/A</v>
      </c>
      <c r="AE50">
        <f t="shared" si="38"/>
        <v>5.654866776461632</v>
      </c>
      <c r="AF50">
        <f t="shared" si="22"/>
        <v>0</v>
      </c>
      <c r="AG50">
        <f t="shared" si="23"/>
        <v>0</v>
      </c>
      <c r="AH50">
        <f t="shared" si="24"/>
        <v>0</v>
      </c>
      <c r="AI50">
        <f t="shared" si="25"/>
        <v>0</v>
      </c>
      <c r="AJ50">
        <f t="shared" si="26"/>
        <v>0</v>
      </c>
      <c r="AK50">
        <f t="shared" si="27"/>
        <v>0</v>
      </c>
      <c r="AL50">
        <f t="shared" si="39"/>
        <v>0</v>
      </c>
      <c r="AM50">
        <f t="shared" si="47"/>
        <v>0</v>
      </c>
      <c r="AN50">
        <f t="shared" si="40"/>
        <v>0</v>
      </c>
      <c r="AO50">
        <f t="shared" si="48"/>
        <v>0</v>
      </c>
      <c r="AP50">
        <f t="shared" si="41"/>
        <v>0</v>
      </c>
      <c r="AQ50">
        <f t="shared" si="49"/>
        <v>0</v>
      </c>
      <c r="AR50">
        <f t="shared" si="42"/>
        <v>0</v>
      </c>
      <c r="AS50">
        <f t="shared" si="50"/>
        <v>0</v>
      </c>
      <c r="AT50">
        <f t="shared" si="43"/>
        <v>0</v>
      </c>
      <c r="AU50">
        <f t="shared" si="51"/>
        <v>0</v>
      </c>
      <c r="AV50">
        <f t="shared" si="44"/>
        <v>0</v>
      </c>
      <c r="AW50">
        <f t="shared" si="52"/>
        <v>0</v>
      </c>
      <c r="AX50">
        <f t="shared" si="45"/>
        <v>0</v>
      </c>
      <c r="AY50">
        <f t="shared" si="57"/>
        <v>0</v>
      </c>
      <c r="AZ50">
        <f t="shared" si="53"/>
        <v>0</v>
      </c>
      <c r="BA50">
        <f t="shared" si="58"/>
        <v>0</v>
      </c>
      <c r="BB50">
        <f t="shared" si="54"/>
        <v>0</v>
      </c>
      <c r="BC50">
        <f t="shared" si="59"/>
        <v>0</v>
      </c>
      <c r="BD50">
        <f t="shared" si="55"/>
        <v>0</v>
      </c>
      <c r="BE50">
        <f t="shared" si="60"/>
        <v>0</v>
      </c>
      <c r="BF50">
        <f t="shared" si="56"/>
        <v>0</v>
      </c>
      <c r="BG50">
        <f t="shared" si="61"/>
        <v>0</v>
      </c>
      <c r="BH50">
        <f t="shared" si="46"/>
        <v>0</v>
      </c>
      <c r="BI50">
        <f t="shared" si="62"/>
        <v>0</v>
      </c>
      <c r="BJ50">
        <f t="shared" si="46"/>
        <v>0</v>
      </c>
      <c r="BK50">
        <f t="shared" si="63"/>
        <v>0</v>
      </c>
      <c r="BL50">
        <f t="shared" si="35"/>
        <v>0</v>
      </c>
      <c r="BM50">
        <f t="shared" si="64"/>
        <v>0</v>
      </c>
      <c r="BN50">
        <f t="shared" si="37"/>
        <v>0</v>
      </c>
    </row>
    <row r="51" spans="23:66" ht="12.75">
      <c r="W51" s="3" t="e">
        <f t="shared" si="2"/>
        <v>#N/A</v>
      </c>
      <c r="X51" s="3" t="e">
        <f t="shared" si="0"/>
        <v>#N/A</v>
      </c>
      <c r="Y51" s="4" t="e">
        <f t="shared" si="1"/>
        <v>#N/A</v>
      </c>
      <c r="AE51">
        <f t="shared" si="38"/>
        <v>5.780530482605224</v>
      </c>
      <c r="AF51">
        <f t="shared" si="22"/>
        <v>0</v>
      </c>
      <c r="AG51">
        <f t="shared" si="23"/>
        <v>0</v>
      </c>
      <c r="AH51">
        <f t="shared" si="24"/>
        <v>0</v>
      </c>
      <c r="AI51">
        <f t="shared" si="25"/>
        <v>0</v>
      </c>
      <c r="AJ51">
        <f t="shared" si="26"/>
        <v>0</v>
      </c>
      <c r="AK51">
        <f t="shared" si="27"/>
        <v>0</v>
      </c>
      <c r="AL51">
        <f t="shared" si="39"/>
        <v>0</v>
      </c>
      <c r="AM51">
        <f t="shared" si="47"/>
        <v>0</v>
      </c>
      <c r="AN51">
        <f t="shared" si="40"/>
        <v>0</v>
      </c>
      <c r="AO51">
        <f t="shared" si="48"/>
        <v>0</v>
      </c>
      <c r="AP51">
        <f t="shared" si="41"/>
        <v>0</v>
      </c>
      <c r="AQ51">
        <f t="shared" si="49"/>
        <v>0</v>
      </c>
      <c r="AR51">
        <f t="shared" si="42"/>
        <v>0</v>
      </c>
      <c r="AS51">
        <f t="shared" si="50"/>
        <v>0</v>
      </c>
      <c r="AT51">
        <f t="shared" si="43"/>
        <v>0</v>
      </c>
      <c r="AU51">
        <f t="shared" si="51"/>
        <v>0</v>
      </c>
      <c r="AV51">
        <f t="shared" si="44"/>
        <v>0</v>
      </c>
      <c r="AW51">
        <f t="shared" si="52"/>
        <v>0</v>
      </c>
      <c r="AX51">
        <f t="shared" si="45"/>
        <v>0</v>
      </c>
      <c r="AY51">
        <f t="shared" si="57"/>
        <v>0</v>
      </c>
      <c r="AZ51">
        <f t="shared" si="53"/>
        <v>0</v>
      </c>
      <c r="BA51">
        <f t="shared" si="58"/>
        <v>0</v>
      </c>
      <c r="BB51">
        <f t="shared" si="54"/>
        <v>0</v>
      </c>
      <c r="BC51">
        <f t="shared" si="59"/>
        <v>0</v>
      </c>
      <c r="BD51">
        <f t="shared" si="55"/>
        <v>0</v>
      </c>
      <c r="BE51">
        <f t="shared" si="60"/>
        <v>0</v>
      </c>
      <c r="BF51">
        <f t="shared" si="56"/>
        <v>0</v>
      </c>
      <c r="BG51">
        <f t="shared" si="61"/>
        <v>0</v>
      </c>
      <c r="BH51">
        <f t="shared" si="46"/>
        <v>0</v>
      </c>
      <c r="BI51">
        <f t="shared" si="62"/>
        <v>0</v>
      </c>
      <c r="BJ51">
        <f t="shared" si="46"/>
        <v>0</v>
      </c>
      <c r="BK51">
        <f t="shared" si="63"/>
        <v>0</v>
      </c>
      <c r="BL51">
        <f t="shared" si="35"/>
        <v>0</v>
      </c>
      <c r="BM51">
        <f t="shared" si="64"/>
        <v>0</v>
      </c>
      <c r="BN51">
        <f t="shared" si="37"/>
        <v>0</v>
      </c>
    </row>
    <row r="52" spans="23:66" ht="12.75">
      <c r="W52" s="3" t="e">
        <f t="shared" si="2"/>
        <v>#N/A</v>
      </c>
      <c r="X52" s="3" t="e">
        <f t="shared" si="0"/>
        <v>#N/A</v>
      </c>
      <c r="Y52" s="4" t="e">
        <f t="shared" si="1"/>
        <v>#N/A</v>
      </c>
      <c r="AE52">
        <f t="shared" si="38"/>
        <v>5.906194188748816</v>
      </c>
      <c r="AF52">
        <f t="shared" si="22"/>
        <v>0</v>
      </c>
      <c r="AG52">
        <f t="shared" si="23"/>
        <v>0</v>
      </c>
      <c r="AH52">
        <f t="shared" si="24"/>
        <v>0</v>
      </c>
      <c r="AI52">
        <f t="shared" si="25"/>
        <v>0</v>
      </c>
      <c r="AJ52">
        <f t="shared" si="26"/>
        <v>0</v>
      </c>
      <c r="AK52">
        <f t="shared" si="27"/>
        <v>0</v>
      </c>
      <c r="AL52">
        <f t="shared" si="39"/>
        <v>0</v>
      </c>
      <c r="AM52">
        <f t="shared" si="47"/>
        <v>0</v>
      </c>
      <c r="AN52">
        <f t="shared" si="40"/>
        <v>0</v>
      </c>
      <c r="AO52">
        <f t="shared" si="48"/>
        <v>0</v>
      </c>
      <c r="AP52">
        <f t="shared" si="41"/>
        <v>0</v>
      </c>
      <c r="AQ52">
        <f t="shared" si="49"/>
        <v>0</v>
      </c>
      <c r="AR52">
        <f t="shared" si="42"/>
        <v>0</v>
      </c>
      <c r="AS52">
        <f t="shared" si="50"/>
        <v>0</v>
      </c>
      <c r="AT52">
        <f t="shared" si="43"/>
        <v>0</v>
      </c>
      <c r="AU52">
        <f t="shared" si="51"/>
        <v>0</v>
      </c>
      <c r="AV52">
        <f t="shared" si="44"/>
        <v>0</v>
      </c>
      <c r="AW52">
        <f t="shared" si="52"/>
        <v>0</v>
      </c>
      <c r="AX52">
        <f t="shared" si="45"/>
        <v>0</v>
      </c>
      <c r="AY52">
        <f t="shared" si="57"/>
        <v>0</v>
      </c>
      <c r="AZ52">
        <f t="shared" si="53"/>
        <v>0</v>
      </c>
      <c r="BA52">
        <f t="shared" si="58"/>
        <v>0</v>
      </c>
      <c r="BB52">
        <f t="shared" si="54"/>
        <v>0</v>
      </c>
      <c r="BC52">
        <f t="shared" si="59"/>
        <v>0</v>
      </c>
      <c r="BD52">
        <f t="shared" si="55"/>
        <v>0</v>
      </c>
      <c r="BE52">
        <f t="shared" si="60"/>
        <v>0</v>
      </c>
      <c r="BF52">
        <f t="shared" si="56"/>
        <v>0</v>
      </c>
      <c r="BG52">
        <f t="shared" si="61"/>
        <v>0</v>
      </c>
      <c r="BH52">
        <f t="shared" si="46"/>
        <v>0</v>
      </c>
      <c r="BI52">
        <f t="shared" si="62"/>
        <v>0</v>
      </c>
      <c r="BJ52">
        <f t="shared" si="46"/>
        <v>0</v>
      </c>
      <c r="BK52">
        <f t="shared" si="63"/>
        <v>0</v>
      </c>
      <c r="BL52">
        <f t="shared" si="35"/>
        <v>0</v>
      </c>
      <c r="BM52">
        <f t="shared" si="64"/>
        <v>0</v>
      </c>
      <c r="BN52">
        <f t="shared" si="37"/>
        <v>0</v>
      </c>
    </row>
    <row r="53" spans="23:66" ht="12.75">
      <c r="W53" s="3" t="e">
        <f t="shared" si="2"/>
        <v>#N/A</v>
      </c>
      <c r="X53" s="3" t="e">
        <f t="shared" si="0"/>
        <v>#N/A</v>
      </c>
      <c r="Y53" s="4" t="e">
        <f t="shared" si="1"/>
        <v>#N/A</v>
      </c>
      <c r="AE53">
        <f t="shared" si="38"/>
        <v>6.031857894892408</v>
      </c>
      <c r="AF53">
        <f t="shared" si="22"/>
        <v>0</v>
      </c>
      <c r="AG53">
        <f t="shared" si="23"/>
        <v>0</v>
      </c>
      <c r="AH53">
        <f t="shared" si="24"/>
        <v>0</v>
      </c>
      <c r="AI53">
        <f t="shared" si="25"/>
        <v>0</v>
      </c>
      <c r="AJ53">
        <f t="shared" si="26"/>
        <v>0</v>
      </c>
      <c r="AK53">
        <f t="shared" si="27"/>
        <v>0</v>
      </c>
      <c r="AL53">
        <f t="shared" si="39"/>
        <v>0</v>
      </c>
      <c r="AM53">
        <f t="shared" si="47"/>
        <v>0</v>
      </c>
      <c r="AN53">
        <f t="shared" si="40"/>
        <v>0</v>
      </c>
      <c r="AO53">
        <f t="shared" si="48"/>
        <v>0</v>
      </c>
      <c r="AP53">
        <f t="shared" si="41"/>
        <v>0</v>
      </c>
      <c r="AQ53">
        <f t="shared" si="49"/>
        <v>0</v>
      </c>
      <c r="AR53">
        <f t="shared" si="42"/>
        <v>0</v>
      </c>
      <c r="AS53">
        <f t="shared" si="50"/>
        <v>0</v>
      </c>
      <c r="AT53">
        <f t="shared" si="43"/>
        <v>0</v>
      </c>
      <c r="AU53">
        <f t="shared" si="51"/>
        <v>0</v>
      </c>
      <c r="AV53">
        <f t="shared" si="44"/>
        <v>0</v>
      </c>
      <c r="AW53">
        <f t="shared" si="52"/>
        <v>0</v>
      </c>
      <c r="AX53">
        <f t="shared" si="45"/>
        <v>0</v>
      </c>
      <c r="AY53">
        <f t="shared" si="57"/>
        <v>0</v>
      </c>
      <c r="AZ53">
        <f t="shared" si="53"/>
        <v>0</v>
      </c>
      <c r="BA53">
        <f t="shared" si="58"/>
        <v>0</v>
      </c>
      <c r="BB53">
        <f t="shared" si="54"/>
        <v>0</v>
      </c>
      <c r="BC53">
        <f t="shared" si="59"/>
        <v>0</v>
      </c>
      <c r="BD53">
        <f t="shared" si="55"/>
        <v>0</v>
      </c>
      <c r="BE53">
        <f t="shared" si="60"/>
        <v>0</v>
      </c>
      <c r="BF53">
        <f t="shared" si="56"/>
        <v>0</v>
      </c>
      <c r="BG53">
        <f t="shared" si="61"/>
        <v>0</v>
      </c>
      <c r="BH53">
        <f t="shared" si="46"/>
        <v>0</v>
      </c>
      <c r="BI53">
        <f t="shared" si="62"/>
        <v>0</v>
      </c>
      <c r="BJ53">
        <f t="shared" si="46"/>
        <v>0</v>
      </c>
      <c r="BK53">
        <f t="shared" si="63"/>
        <v>0</v>
      </c>
      <c r="BL53">
        <f t="shared" si="35"/>
        <v>0</v>
      </c>
      <c r="BM53">
        <f t="shared" si="64"/>
        <v>0</v>
      </c>
      <c r="BN53">
        <f t="shared" si="37"/>
        <v>0</v>
      </c>
    </row>
    <row r="54" spans="23:66" ht="12.75">
      <c r="W54" s="3" t="e">
        <f t="shared" si="2"/>
        <v>#N/A</v>
      </c>
      <c r="X54" s="3" t="e">
        <f t="shared" si="0"/>
        <v>#N/A</v>
      </c>
      <c r="Y54" s="4" t="e">
        <f t="shared" si="1"/>
        <v>#N/A</v>
      </c>
      <c r="AE54">
        <f t="shared" si="38"/>
        <v>6.157521601036</v>
      </c>
      <c r="AF54">
        <f t="shared" si="22"/>
        <v>0</v>
      </c>
      <c r="AG54">
        <f t="shared" si="23"/>
        <v>0</v>
      </c>
      <c r="AH54">
        <f t="shared" si="24"/>
        <v>0</v>
      </c>
      <c r="AI54">
        <f t="shared" si="25"/>
        <v>0</v>
      </c>
      <c r="AJ54">
        <f t="shared" si="26"/>
        <v>0</v>
      </c>
      <c r="AK54">
        <f t="shared" si="27"/>
        <v>0</v>
      </c>
      <c r="AL54">
        <f t="shared" si="39"/>
        <v>0</v>
      </c>
      <c r="AM54">
        <f t="shared" si="47"/>
        <v>0</v>
      </c>
      <c r="AN54">
        <f t="shared" si="40"/>
        <v>0</v>
      </c>
      <c r="AO54">
        <f t="shared" si="48"/>
        <v>0</v>
      </c>
      <c r="AP54">
        <f t="shared" si="41"/>
        <v>0</v>
      </c>
      <c r="AQ54">
        <f t="shared" si="49"/>
        <v>0</v>
      </c>
      <c r="AR54">
        <f t="shared" si="42"/>
        <v>0</v>
      </c>
      <c r="AS54">
        <f t="shared" si="50"/>
        <v>0</v>
      </c>
      <c r="AT54">
        <f t="shared" si="43"/>
        <v>0</v>
      </c>
      <c r="AU54">
        <f t="shared" si="51"/>
        <v>0</v>
      </c>
      <c r="AV54">
        <f t="shared" si="44"/>
        <v>0</v>
      </c>
      <c r="AW54">
        <f t="shared" si="52"/>
        <v>0</v>
      </c>
      <c r="AX54">
        <f t="shared" si="45"/>
        <v>0</v>
      </c>
      <c r="AY54">
        <f t="shared" si="57"/>
        <v>0</v>
      </c>
      <c r="AZ54">
        <f t="shared" si="53"/>
        <v>0</v>
      </c>
      <c r="BA54">
        <f t="shared" si="58"/>
        <v>0</v>
      </c>
      <c r="BB54">
        <f t="shared" si="54"/>
        <v>0</v>
      </c>
      <c r="BC54">
        <f t="shared" si="59"/>
        <v>0</v>
      </c>
      <c r="BD54">
        <f t="shared" si="55"/>
        <v>0</v>
      </c>
      <c r="BE54">
        <f t="shared" si="60"/>
        <v>0</v>
      </c>
      <c r="BF54">
        <f t="shared" si="56"/>
        <v>0</v>
      </c>
      <c r="BG54">
        <f t="shared" si="61"/>
        <v>0</v>
      </c>
      <c r="BH54">
        <f t="shared" si="46"/>
        <v>0</v>
      </c>
      <c r="BI54">
        <f t="shared" si="62"/>
        <v>0</v>
      </c>
      <c r="BJ54">
        <f t="shared" si="46"/>
        <v>0</v>
      </c>
      <c r="BK54">
        <f t="shared" si="63"/>
        <v>0</v>
      </c>
      <c r="BL54">
        <f t="shared" si="35"/>
        <v>0</v>
      </c>
      <c r="BM54">
        <f t="shared" si="64"/>
        <v>0</v>
      </c>
      <c r="BN54">
        <f t="shared" si="37"/>
        <v>0</v>
      </c>
    </row>
    <row r="55" spans="23:66" ht="12.75">
      <c r="W55" s="3" t="e">
        <f t="shared" si="2"/>
        <v>#N/A</v>
      </c>
      <c r="X55" s="3" t="e">
        <f t="shared" si="0"/>
        <v>#N/A</v>
      </c>
      <c r="Y55" s="4" t="e">
        <f t="shared" si="1"/>
        <v>#N/A</v>
      </c>
      <c r="AE55">
        <f t="shared" si="38"/>
        <v>6.283185307179592</v>
      </c>
      <c r="AF55">
        <f t="shared" si="22"/>
        <v>0</v>
      </c>
      <c r="AG55">
        <f t="shared" si="23"/>
        <v>0</v>
      </c>
      <c r="AH55">
        <f t="shared" si="24"/>
        <v>0</v>
      </c>
      <c r="AI55">
        <f t="shared" si="25"/>
        <v>0</v>
      </c>
      <c r="AJ55">
        <f t="shared" si="26"/>
        <v>0</v>
      </c>
      <c r="AK55">
        <f t="shared" si="27"/>
        <v>0</v>
      </c>
      <c r="AL55">
        <f t="shared" si="39"/>
        <v>0</v>
      </c>
      <c r="AM55">
        <f t="shared" si="47"/>
        <v>0</v>
      </c>
      <c r="AN55">
        <f t="shared" si="40"/>
        <v>0</v>
      </c>
      <c r="AO55">
        <f t="shared" si="48"/>
        <v>0</v>
      </c>
      <c r="AP55">
        <f t="shared" si="41"/>
        <v>0</v>
      </c>
      <c r="AQ55">
        <f t="shared" si="49"/>
        <v>0</v>
      </c>
      <c r="AR55">
        <f t="shared" si="42"/>
        <v>0</v>
      </c>
      <c r="AS55">
        <f t="shared" si="50"/>
        <v>0</v>
      </c>
      <c r="AT55">
        <f t="shared" si="43"/>
        <v>0</v>
      </c>
      <c r="AU55">
        <f t="shared" si="51"/>
        <v>0</v>
      </c>
      <c r="AV55">
        <f t="shared" si="44"/>
        <v>0</v>
      </c>
      <c r="AW55">
        <f t="shared" si="52"/>
        <v>0</v>
      </c>
      <c r="AX55">
        <f t="shared" si="45"/>
        <v>0</v>
      </c>
      <c r="AY55">
        <f t="shared" si="57"/>
        <v>0</v>
      </c>
      <c r="AZ55">
        <f t="shared" si="53"/>
        <v>0</v>
      </c>
      <c r="BA55">
        <f t="shared" si="58"/>
        <v>0</v>
      </c>
      <c r="BB55">
        <f t="shared" si="54"/>
        <v>0</v>
      </c>
      <c r="BC55">
        <f t="shared" si="59"/>
        <v>0</v>
      </c>
      <c r="BD55">
        <f t="shared" si="55"/>
        <v>0</v>
      </c>
      <c r="BE55">
        <f t="shared" si="60"/>
        <v>0</v>
      </c>
      <c r="BF55">
        <f t="shared" si="56"/>
        <v>0</v>
      </c>
      <c r="BG55">
        <f t="shared" si="61"/>
        <v>0</v>
      </c>
      <c r="BH55">
        <f t="shared" si="46"/>
        <v>0</v>
      </c>
      <c r="BI55">
        <f t="shared" si="62"/>
        <v>0</v>
      </c>
      <c r="BJ55">
        <f t="shared" si="46"/>
        <v>0</v>
      </c>
      <c r="BK55">
        <f t="shared" si="63"/>
        <v>0</v>
      </c>
      <c r="BL55">
        <f t="shared" si="35"/>
        <v>0</v>
      </c>
      <c r="BM55">
        <f t="shared" si="64"/>
        <v>0</v>
      </c>
      <c r="BN55">
        <f t="shared" si="37"/>
        <v>0</v>
      </c>
    </row>
    <row r="56" spans="23:25" ht="12.75">
      <c r="W56" s="3" t="e">
        <f t="shared" si="2"/>
        <v>#N/A</v>
      </c>
      <c r="X56" s="3" t="e">
        <f t="shared" si="0"/>
        <v>#N/A</v>
      </c>
      <c r="Y56" s="4" t="e">
        <f t="shared" si="1"/>
        <v>#N/A</v>
      </c>
    </row>
    <row r="57" spans="23:25" ht="12.75">
      <c r="W57" s="3" t="e">
        <f t="shared" si="2"/>
        <v>#N/A</v>
      </c>
      <c r="X57" s="3" t="e">
        <f t="shared" si="0"/>
        <v>#N/A</v>
      </c>
      <c r="Y57" s="4" t="e">
        <f t="shared" si="1"/>
        <v>#N/A</v>
      </c>
    </row>
    <row r="58" spans="23:25" ht="12.75">
      <c r="W58" s="3" t="e">
        <f t="shared" si="2"/>
        <v>#N/A</v>
      </c>
      <c r="X58" s="3" t="e">
        <f t="shared" si="0"/>
        <v>#N/A</v>
      </c>
      <c r="Y58" s="4" t="e">
        <f t="shared" si="1"/>
        <v>#N/A</v>
      </c>
    </row>
    <row r="59" spans="23:25" ht="12.75">
      <c r="W59" s="3" t="e">
        <f t="shared" si="2"/>
        <v>#N/A</v>
      </c>
      <c r="X59" s="3" t="e">
        <f t="shared" si="0"/>
        <v>#N/A</v>
      </c>
      <c r="Y59" s="4" t="e">
        <f t="shared" si="1"/>
        <v>#N/A</v>
      </c>
    </row>
    <row r="60" spans="23:25" ht="12.75">
      <c r="W60" s="3" t="e">
        <f t="shared" si="2"/>
        <v>#N/A</v>
      </c>
      <c r="X60" s="3" t="e">
        <f t="shared" si="0"/>
        <v>#N/A</v>
      </c>
      <c r="Y60" s="4" t="e">
        <f t="shared" si="1"/>
        <v>#N/A</v>
      </c>
    </row>
    <row r="61" spans="23:25" ht="12.75">
      <c r="W61" s="3" t="e">
        <f t="shared" si="2"/>
        <v>#N/A</v>
      </c>
      <c r="X61" s="3" t="e">
        <f t="shared" si="0"/>
        <v>#N/A</v>
      </c>
      <c r="Y61" s="4" t="e">
        <f t="shared" si="1"/>
        <v>#N/A</v>
      </c>
    </row>
    <row r="62" spans="23:25" ht="12.75">
      <c r="W62" s="3" t="e">
        <f t="shared" si="2"/>
        <v>#N/A</v>
      </c>
      <c r="X62" s="3" t="e">
        <f t="shared" si="0"/>
        <v>#N/A</v>
      </c>
      <c r="Y62" s="4" t="e">
        <f t="shared" si="1"/>
        <v>#N/A</v>
      </c>
    </row>
    <row r="63" spans="23:25" ht="12.75">
      <c r="W63" s="3" t="e">
        <f t="shared" si="2"/>
        <v>#N/A</v>
      </c>
      <c r="X63" s="3" t="e">
        <f t="shared" si="0"/>
        <v>#N/A</v>
      </c>
      <c r="Y63" s="4" t="e">
        <f t="shared" si="1"/>
        <v>#N/A</v>
      </c>
    </row>
    <row r="64" spans="23:25" ht="12.75">
      <c r="W64" s="3" t="e">
        <f t="shared" si="2"/>
        <v>#N/A</v>
      </c>
      <c r="X64" s="3" t="e">
        <f t="shared" si="0"/>
        <v>#N/A</v>
      </c>
      <c r="Y64" s="4" t="e">
        <f t="shared" si="1"/>
        <v>#N/A</v>
      </c>
    </row>
    <row r="65" spans="23:25" ht="12.75">
      <c r="W65" s="3" t="e">
        <f t="shared" si="2"/>
        <v>#N/A</v>
      </c>
      <c r="X65" s="3" t="e">
        <f t="shared" si="0"/>
        <v>#N/A</v>
      </c>
      <c r="Y65" s="4" t="e">
        <f t="shared" si="1"/>
        <v>#N/A</v>
      </c>
    </row>
    <row r="66" spans="23:25" ht="12.75">
      <c r="W66" s="3" t="e">
        <f t="shared" si="2"/>
        <v>#N/A</v>
      </c>
      <c r="X66" s="3" t="e">
        <f t="shared" si="0"/>
        <v>#N/A</v>
      </c>
      <c r="Y66" s="4" t="e">
        <f t="shared" si="1"/>
        <v>#N/A</v>
      </c>
    </row>
    <row r="67" spans="23:25" ht="12.75">
      <c r="W67" s="3" t="e">
        <f t="shared" si="2"/>
        <v>#N/A</v>
      </c>
      <c r="X67" s="3" t="e">
        <f t="shared" si="0"/>
        <v>#N/A</v>
      </c>
      <c r="Y67" s="4" t="e">
        <f t="shared" si="1"/>
        <v>#N/A</v>
      </c>
    </row>
    <row r="68" spans="23:25" ht="12.75">
      <c r="W68" s="3" t="e">
        <f t="shared" si="2"/>
        <v>#N/A</v>
      </c>
      <c r="X68" s="3" t="e">
        <f aca="true" t="shared" si="65" ref="X68:X131">18+2.5*(1-COS(2*PI()*(2*C$2*(COS(Y68))/I$2)))</f>
        <v>#N/A</v>
      </c>
      <c r="Y68" s="4" t="e">
        <f aca="true" t="shared" si="66" ref="Y68:Y131">ATAN(W68/10)</f>
        <v>#N/A</v>
      </c>
    </row>
    <row r="69" spans="23:25" ht="12.75">
      <c r="W69" s="3" t="e">
        <f aca="true" t="shared" si="67" ref="W69:W132">W68+0.02</f>
        <v>#N/A</v>
      </c>
      <c r="X69" s="3" t="e">
        <f t="shared" si="65"/>
        <v>#N/A</v>
      </c>
      <c r="Y69" s="4" t="e">
        <f t="shared" si="66"/>
        <v>#N/A</v>
      </c>
    </row>
    <row r="70" spans="23:25" ht="12.75">
      <c r="W70" s="3" t="e">
        <f t="shared" si="67"/>
        <v>#N/A</v>
      </c>
      <c r="X70" s="3" t="e">
        <f t="shared" si="65"/>
        <v>#N/A</v>
      </c>
      <c r="Y70" s="4" t="e">
        <f t="shared" si="66"/>
        <v>#N/A</v>
      </c>
    </row>
    <row r="71" spans="23:25" ht="12.75">
      <c r="W71" s="3" t="e">
        <f t="shared" si="67"/>
        <v>#N/A</v>
      </c>
      <c r="X71" s="3" t="e">
        <f t="shared" si="65"/>
        <v>#N/A</v>
      </c>
      <c r="Y71" s="4" t="e">
        <f t="shared" si="66"/>
        <v>#N/A</v>
      </c>
    </row>
    <row r="72" spans="23:25" ht="12.75">
      <c r="W72" s="3" t="e">
        <f t="shared" si="67"/>
        <v>#N/A</v>
      </c>
      <c r="X72" s="3" t="e">
        <f t="shared" si="65"/>
        <v>#N/A</v>
      </c>
      <c r="Y72" s="4" t="e">
        <f t="shared" si="66"/>
        <v>#N/A</v>
      </c>
    </row>
    <row r="73" spans="23:25" ht="12.75">
      <c r="W73" s="3" t="e">
        <f t="shared" si="67"/>
        <v>#N/A</v>
      </c>
      <c r="X73" s="3" t="e">
        <f t="shared" si="65"/>
        <v>#N/A</v>
      </c>
      <c r="Y73" s="4" t="e">
        <f t="shared" si="66"/>
        <v>#N/A</v>
      </c>
    </row>
    <row r="74" spans="23:25" ht="12.75">
      <c r="W74" s="3" t="e">
        <f t="shared" si="67"/>
        <v>#N/A</v>
      </c>
      <c r="X74" s="3" t="e">
        <f t="shared" si="65"/>
        <v>#N/A</v>
      </c>
      <c r="Y74" s="4" t="e">
        <f t="shared" si="66"/>
        <v>#N/A</v>
      </c>
    </row>
    <row r="75" spans="23:25" ht="12.75">
      <c r="W75" s="3" t="e">
        <f t="shared" si="67"/>
        <v>#N/A</v>
      </c>
      <c r="X75" s="3" t="e">
        <f t="shared" si="65"/>
        <v>#N/A</v>
      </c>
      <c r="Y75" s="4" t="e">
        <f t="shared" si="66"/>
        <v>#N/A</v>
      </c>
    </row>
    <row r="76" spans="23:25" ht="12.75">
      <c r="W76" s="3" t="e">
        <f t="shared" si="67"/>
        <v>#N/A</v>
      </c>
      <c r="X76" s="3" t="e">
        <f t="shared" si="65"/>
        <v>#N/A</v>
      </c>
      <c r="Y76" s="4" t="e">
        <f t="shared" si="66"/>
        <v>#N/A</v>
      </c>
    </row>
    <row r="77" spans="23:25" ht="12.75">
      <c r="W77" s="3" t="e">
        <f t="shared" si="67"/>
        <v>#N/A</v>
      </c>
      <c r="X77" s="3" t="e">
        <f t="shared" si="65"/>
        <v>#N/A</v>
      </c>
      <c r="Y77" s="4" t="e">
        <f t="shared" si="66"/>
        <v>#N/A</v>
      </c>
    </row>
    <row r="78" spans="23:25" ht="12.75">
      <c r="W78" s="3" t="e">
        <f t="shared" si="67"/>
        <v>#N/A</v>
      </c>
      <c r="X78" s="3" t="e">
        <f t="shared" si="65"/>
        <v>#N/A</v>
      </c>
      <c r="Y78" s="4" t="e">
        <f t="shared" si="66"/>
        <v>#N/A</v>
      </c>
    </row>
    <row r="79" spans="23:25" ht="12.75">
      <c r="W79" s="3" t="e">
        <f t="shared" si="67"/>
        <v>#N/A</v>
      </c>
      <c r="X79" s="3" t="e">
        <f t="shared" si="65"/>
        <v>#N/A</v>
      </c>
      <c r="Y79" s="4" t="e">
        <f t="shared" si="66"/>
        <v>#N/A</v>
      </c>
    </row>
    <row r="80" spans="23:25" ht="12.75">
      <c r="W80" s="3" t="e">
        <f t="shared" si="67"/>
        <v>#N/A</v>
      </c>
      <c r="X80" s="3" t="e">
        <f t="shared" si="65"/>
        <v>#N/A</v>
      </c>
      <c r="Y80" s="4" t="e">
        <f t="shared" si="66"/>
        <v>#N/A</v>
      </c>
    </row>
    <row r="81" spans="23:25" ht="12.75">
      <c r="W81" s="3" t="e">
        <f t="shared" si="67"/>
        <v>#N/A</v>
      </c>
      <c r="X81" s="3" t="e">
        <f t="shared" si="65"/>
        <v>#N/A</v>
      </c>
      <c r="Y81" s="4" t="e">
        <f t="shared" si="66"/>
        <v>#N/A</v>
      </c>
    </row>
    <row r="82" spans="23:25" ht="12.75">
      <c r="W82" s="3" t="e">
        <f t="shared" si="67"/>
        <v>#N/A</v>
      </c>
      <c r="X82" s="3" t="e">
        <f t="shared" si="65"/>
        <v>#N/A</v>
      </c>
      <c r="Y82" s="4" t="e">
        <f t="shared" si="66"/>
        <v>#N/A</v>
      </c>
    </row>
    <row r="83" spans="23:25" ht="12.75">
      <c r="W83" s="3" t="e">
        <f t="shared" si="67"/>
        <v>#N/A</v>
      </c>
      <c r="X83" s="3" t="e">
        <f t="shared" si="65"/>
        <v>#N/A</v>
      </c>
      <c r="Y83" s="4" t="e">
        <f t="shared" si="66"/>
        <v>#N/A</v>
      </c>
    </row>
    <row r="84" spans="23:25" ht="12.75">
      <c r="W84" s="3" t="e">
        <f t="shared" si="67"/>
        <v>#N/A</v>
      </c>
      <c r="X84" s="3" t="e">
        <f t="shared" si="65"/>
        <v>#N/A</v>
      </c>
      <c r="Y84" s="4" t="e">
        <f t="shared" si="66"/>
        <v>#N/A</v>
      </c>
    </row>
    <row r="85" spans="23:25" ht="12.75">
      <c r="W85" s="3" t="e">
        <f t="shared" si="67"/>
        <v>#N/A</v>
      </c>
      <c r="X85" s="3" t="e">
        <f t="shared" si="65"/>
        <v>#N/A</v>
      </c>
      <c r="Y85" s="4" t="e">
        <f t="shared" si="66"/>
        <v>#N/A</v>
      </c>
    </row>
    <row r="86" spans="23:25" ht="12.75">
      <c r="W86" s="3" t="e">
        <f t="shared" si="67"/>
        <v>#N/A</v>
      </c>
      <c r="X86" s="3" t="e">
        <f t="shared" si="65"/>
        <v>#N/A</v>
      </c>
      <c r="Y86" s="4" t="e">
        <f t="shared" si="66"/>
        <v>#N/A</v>
      </c>
    </row>
    <row r="87" spans="23:25" ht="12.75">
      <c r="W87" s="3" t="e">
        <f t="shared" si="67"/>
        <v>#N/A</v>
      </c>
      <c r="X87" s="3" t="e">
        <f t="shared" si="65"/>
        <v>#N/A</v>
      </c>
      <c r="Y87" s="4" t="e">
        <f t="shared" si="66"/>
        <v>#N/A</v>
      </c>
    </row>
    <row r="88" spans="23:25" ht="12.75">
      <c r="W88" s="3" t="e">
        <f t="shared" si="67"/>
        <v>#N/A</v>
      </c>
      <c r="X88" s="3" t="e">
        <f t="shared" si="65"/>
        <v>#N/A</v>
      </c>
      <c r="Y88" s="4" t="e">
        <f t="shared" si="66"/>
        <v>#N/A</v>
      </c>
    </row>
    <row r="89" spans="23:25" ht="12.75">
      <c r="W89" s="3" t="e">
        <f t="shared" si="67"/>
        <v>#N/A</v>
      </c>
      <c r="X89" s="3" t="e">
        <f t="shared" si="65"/>
        <v>#N/A</v>
      </c>
      <c r="Y89" s="4" t="e">
        <f t="shared" si="66"/>
        <v>#N/A</v>
      </c>
    </row>
    <row r="90" spans="23:25" ht="12.75">
      <c r="W90" s="3" t="e">
        <f t="shared" si="67"/>
        <v>#N/A</v>
      </c>
      <c r="X90" s="3" t="e">
        <f t="shared" si="65"/>
        <v>#N/A</v>
      </c>
      <c r="Y90" s="4" t="e">
        <f t="shared" si="66"/>
        <v>#N/A</v>
      </c>
    </row>
    <row r="91" spans="23:25" ht="12.75">
      <c r="W91" s="3" t="e">
        <f t="shared" si="67"/>
        <v>#N/A</v>
      </c>
      <c r="X91" s="3" t="e">
        <f t="shared" si="65"/>
        <v>#N/A</v>
      </c>
      <c r="Y91" s="4" t="e">
        <f t="shared" si="66"/>
        <v>#N/A</v>
      </c>
    </row>
    <row r="92" spans="23:25" ht="12.75">
      <c r="W92" s="3" t="e">
        <f t="shared" si="67"/>
        <v>#N/A</v>
      </c>
      <c r="X92" s="3" t="e">
        <f t="shared" si="65"/>
        <v>#N/A</v>
      </c>
      <c r="Y92" s="4" t="e">
        <f t="shared" si="66"/>
        <v>#N/A</v>
      </c>
    </row>
    <row r="93" spans="23:25" ht="12.75">
      <c r="W93" s="3" t="e">
        <f t="shared" si="67"/>
        <v>#N/A</v>
      </c>
      <c r="X93" s="3" t="e">
        <f t="shared" si="65"/>
        <v>#N/A</v>
      </c>
      <c r="Y93" s="4" t="e">
        <f t="shared" si="66"/>
        <v>#N/A</v>
      </c>
    </row>
    <row r="94" spans="23:25" ht="12.75">
      <c r="W94" s="3" t="e">
        <f t="shared" si="67"/>
        <v>#N/A</v>
      </c>
      <c r="X94" s="3" t="e">
        <f t="shared" si="65"/>
        <v>#N/A</v>
      </c>
      <c r="Y94" s="4" t="e">
        <f t="shared" si="66"/>
        <v>#N/A</v>
      </c>
    </row>
    <row r="95" spans="23:25" ht="12.75">
      <c r="W95" s="3" t="e">
        <f t="shared" si="67"/>
        <v>#N/A</v>
      </c>
      <c r="X95" s="3" t="e">
        <f t="shared" si="65"/>
        <v>#N/A</v>
      </c>
      <c r="Y95" s="4" t="e">
        <f t="shared" si="66"/>
        <v>#N/A</v>
      </c>
    </row>
    <row r="96" spans="23:25" ht="12.75">
      <c r="W96" s="3" t="e">
        <f t="shared" si="67"/>
        <v>#N/A</v>
      </c>
      <c r="X96" s="3" t="e">
        <f t="shared" si="65"/>
        <v>#N/A</v>
      </c>
      <c r="Y96" s="4" t="e">
        <f t="shared" si="66"/>
        <v>#N/A</v>
      </c>
    </row>
    <row r="97" spans="23:25" ht="12.75">
      <c r="W97" s="3" t="e">
        <f t="shared" si="67"/>
        <v>#N/A</v>
      </c>
      <c r="X97" s="3" t="e">
        <f t="shared" si="65"/>
        <v>#N/A</v>
      </c>
      <c r="Y97" s="4" t="e">
        <f t="shared" si="66"/>
        <v>#N/A</v>
      </c>
    </row>
    <row r="98" spans="23:25" ht="12.75">
      <c r="W98" s="3" t="e">
        <f t="shared" si="67"/>
        <v>#N/A</v>
      </c>
      <c r="X98" s="3" t="e">
        <f t="shared" si="65"/>
        <v>#N/A</v>
      </c>
      <c r="Y98" s="4" t="e">
        <f t="shared" si="66"/>
        <v>#N/A</v>
      </c>
    </row>
    <row r="99" spans="23:25" ht="12.75">
      <c r="W99" s="3" t="e">
        <f t="shared" si="67"/>
        <v>#N/A</v>
      </c>
      <c r="X99" s="3" t="e">
        <f t="shared" si="65"/>
        <v>#N/A</v>
      </c>
      <c r="Y99" s="4" t="e">
        <f t="shared" si="66"/>
        <v>#N/A</v>
      </c>
    </row>
    <row r="100" spans="23:25" ht="12.75">
      <c r="W100" s="3" t="e">
        <f t="shared" si="67"/>
        <v>#N/A</v>
      </c>
      <c r="X100" s="3" t="e">
        <f t="shared" si="65"/>
        <v>#N/A</v>
      </c>
      <c r="Y100" s="4" t="e">
        <f t="shared" si="66"/>
        <v>#N/A</v>
      </c>
    </row>
    <row r="101" spans="23:25" ht="12.75">
      <c r="W101" s="3" t="e">
        <f t="shared" si="67"/>
        <v>#N/A</v>
      </c>
      <c r="X101" s="3" t="e">
        <f t="shared" si="65"/>
        <v>#N/A</v>
      </c>
      <c r="Y101" s="4" t="e">
        <f t="shared" si="66"/>
        <v>#N/A</v>
      </c>
    </row>
    <row r="102" spans="23:25" ht="12.75">
      <c r="W102" s="3" t="e">
        <f t="shared" si="67"/>
        <v>#N/A</v>
      </c>
      <c r="X102" s="3" t="e">
        <f t="shared" si="65"/>
        <v>#N/A</v>
      </c>
      <c r="Y102" s="4" t="e">
        <f t="shared" si="66"/>
        <v>#N/A</v>
      </c>
    </row>
    <row r="103" spans="23:25" ht="12.75">
      <c r="W103" s="3" t="e">
        <f t="shared" si="67"/>
        <v>#N/A</v>
      </c>
      <c r="X103" s="3" t="e">
        <f t="shared" si="65"/>
        <v>#N/A</v>
      </c>
      <c r="Y103" s="4" t="e">
        <f t="shared" si="66"/>
        <v>#N/A</v>
      </c>
    </row>
    <row r="104" spans="23:25" ht="12.75">
      <c r="W104" s="3" t="e">
        <f t="shared" si="67"/>
        <v>#N/A</v>
      </c>
      <c r="X104" s="3" t="e">
        <f t="shared" si="65"/>
        <v>#N/A</v>
      </c>
      <c r="Y104" s="4" t="e">
        <f t="shared" si="66"/>
        <v>#N/A</v>
      </c>
    </row>
    <row r="105" spans="23:25" ht="12.75">
      <c r="W105" s="3" t="e">
        <f t="shared" si="67"/>
        <v>#N/A</v>
      </c>
      <c r="X105" s="3" t="e">
        <f t="shared" si="65"/>
        <v>#N/A</v>
      </c>
      <c r="Y105" s="4" t="e">
        <f t="shared" si="66"/>
        <v>#N/A</v>
      </c>
    </row>
    <row r="106" spans="23:25" ht="12.75">
      <c r="W106" s="3" t="e">
        <f t="shared" si="67"/>
        <v>#N/A</v>
      </c>
      <c r="X106" s="3" t="e">
        <f t="shared" si="65"/>
        <v>#N/A</v>
      </c>
      <c r="Y106" s="4" t="e">
        <f t="shared" si="66"/>
        <v>#N/A</v>
      </c>
    </row>
    <row r="107" spans="23:25" ht="12.75">
      <c r="W107" s="3" t="e">
        <f t="shared" si="67"/>
        <v>#N/A</v>
      </c>
      <c r="X107" s="3" t="e">
        <f t="shared" si="65"/>
        <v>#N/A</v>
      </c>
      <c r="Y107" s="4" t="e">
        <f t="shared" si="66"/>
        <v>#N/A</v>
      </c>
    </row>
    <row r="108" spans="23:25" ht="12.75">
      <c r="W108" s="3" t="e">
        <f t="shared" si="67"/>
        <v>#N/A</v>
      </c>
      <c r="X108" s="3" t="e">
        <f t="shared" si="65"/>
        <v>#N/A</v>
      </c>
      <c r="Y108" s="4" t="e">
        <f t="shared" si="66"/>
        <v>#N/A</v>
      </c>
    </row>
    <row r="109" spans="23:25" ht="12.75">
      <c r="W109" s="3" t="e">
        <f t="shared" si="67"/>
        <v>#N/A</v>
      </c>
      <c r="X109" s="3" t="e">
        <f t="shared" si="65"/>
        <v>#N/A</v>
      </c>
      <c r="Y109" s="4" t="e">
        <f t="shared" si="66"/>
        <v>#N/A</v>
      </c>
    </row>
    <row r="110" spans="23:25" ht="12.75">
      <c r="W110" s="3" t="e">
        <f t="shared" si="67"/>
        <v>#N/A</v>
      </c>
      <c r="X110" s="3" t="e">
        <f t="shared" si="65"/>
        <v>#N/A</v>
      </c>
      <c r="Y110" s="4" t="e">
        <f t="shared" si="66"/>
        <v>#N/A</v>
      </c>
    </row>
    <row r="111" spans="23:25" ht="12.75">
      <c r="W111" s="3" t="e">
        <f t="shared" si="67"/>
        <v>#N/A</v>
      </c>
      <c r="X111" s="3" t="e">
        <f t="shared" si="65"/>
        <v>#N/A</v>
      </c>
      <c r="Y111" s="4" t="e">
        <f t="shared" si="66"/>
        <v>#N/A</v>
      </c>
    </row>
    <row r="112" spans="23:25" ht="12.75">
      <c r="W112" s="3" t="e">
        <f t="shared" si="67"/>
        <v>#N/A</v>
      </c>
      <c r="X112" s="3" t="e">
        <f t="shared" si="65"/>
        <v>#N/A</v>
      </c>
      <c r="Y112" s="4" t="e">
        <f t="shared" si="66"/>
        <v>#N/A</v>
      </c>
    </row>
    <row r="113" spans="23:25" ht="12.75">
      <c r="W113" s="3" t="e">
        <f t="shared" si="67"/>
        <v>#N/A</v>
      </c>
      <c r="X113" s="3" t="e">
        <f t="shared" si="65"/>
        <v>#N/A</v>
      </c>
      <c r="Y113" s="4" t="e">
        <f t="shared" si="66"/>
        <v>#N/A</v>
      </c>
    </row>
    <row r="114" spans="23:25" ht="12.75">
      <c r="W114" s="3" t="e">
        <f t="shared" si="67"/>
        <v>#N/A</v>
      </c>
      <c r="X114" s="3" t="e">
        <f t="shared" si="65"/>
        <v>#N/A</v>
      </c>
      <c r="Y114" s="4" t="e">
        <f t="shared" si="66"/>
        <v>#N/A</v>
      </c>
    </row>
    <row r="115" spans="23:25" ht="12.75">
      <c r="W115" s="3" t="e">
        <f t="shared" si="67"/>
        <v>#N/A</v>
      </c>
      <c r="X115" s="3" t="e">
        <f t="shared" si="65"/>
        <v>#N/A</v>
      </c>
      <c r="Y115" s="4" t="e">
        <f t="shared" si="66"/>
        <v>#N/A</v>
      </c>
    </row>
    <row r="116" spans="23:25" ht="12.75">
      <c r="W116" s="3" t="e">
        <f t="shared" si="67"/>
        <v>#N/A</v>
      </c>
      <c r="X116" s="3" t="e">
        <f t="shared" si="65"/>
        <v>#N/A</v>
      </c>
      <c r="Y116" s="4" t="e">
        <f t="shared" si="66"/>
        <v>#N/A</v>
      </c>
    </row>
    <row r="117" spans="23:25" ht="12.75">
      <c r="W117" s="3" t="e">
        <f t="shared" si="67"/>
        <v>#N/A</v>
      </c>
      <c r="X117" s="3" t="e">
        <f t="shared" si="65"/>
        <v>#N/A</v>
      </c>
      <c r="Y117" s="4" t="e">
        <f t="shared" si="66"/>
        <v>#N/A</v>
      </c>
    </row>
    <row r="118" spans="23:25" ht="12.75">
      <c r="W118" s="3" t="e">
        <f t="shared" si="67"/>
        <v>#N/A</v>
      </c>
      <c r="X118" s="3" t="e">
        <f t="shared" si="65"/>
        <v>#N/A</v>
      </c>
      <c r="Y118" s="4" t="e">
        <f t="shared" si="66"/>
        <v>#N/A</v>
      </c>
    </row>
    <row r="119" spans="23:25" ht="12.75">
      <c r="W119" s="3" t="e">
        <f t="shared" si="67"/>
        <v>#N/A</v>
      </c>
      <c r="X119" s="3" t="e">
        <f t="shared" si="65"/>
        <v>#N/A</v>
      </c>
      <c r="Y119" s="4" t="e">
        <f t="shared" si="66"/>
        <v>#N/A</v>
      </c>
    </row>
    <row r="120" spans="23:25" ht="12.75">
      <c r="W120" s="3" t="e">
        <f t="shared" si="67"/>
        <v>#N/A</v>
      </c>
      <c r="X120" s="3" t="e">
        <f t="shared" si="65"/>
        <v>#N/A</v>
      </c>
      <c r="Y120" s="4" t="e">
        <f t="shared" si="66"/>
        <v>#N/A</v>
      </c>
    </row>
    <row r="121" spans="23:25" ht="12.75">
      <c r="W121" s="3" t="e">
        <f t="shared" si="67"/>
        <v>#N/A</v>
      </c>
      <c r="X121" s="3" t="e">
        <f t="shared" si="65"/>
        <v>#N/A</v>
      </c>
      <c r="Y121" s="4" t="e">
        <f t="shared" si="66"/>
        <v>#N/A</v>
      </c>
    </row>
    <row r="122" spans="23:25" ht="12.75">
      <c r="W122" s="3" t="e">
        <f t="shared" si="67"/>
        <v>#N/A</v>
      </c>
      <c r="X122" s="3" t="e">
        <f t="shared" si="65"/>
        <v>#N/A</v>
      </c>
      <c r="Y122" s="4" t="e">
        <f t="shared" si="66"/>
        <v>#N/A</v>
      </c>
    </row>
    <row r="123" spans="23:25" ht="12.75">
      <c r="W123" s="3" t="e">
        <f t="shared" si="67"/>
        <v>#N/A</v>
      </c>
      <c r="X123" s="3" t="e">
        <f t="shared" si="65"/>
        <v>#N/A</v>
      </c>
      <c r="Y123" s="4" t="e">
        <f t="shared" si="66"/>
        <v>#N/A</v>
      </c>
    </row>
    <row r="124" spans="23:25" ht="12.75">
      <c r="W124" s="3" t="e">
        <f t="shared" si="67"/>
        <v>#N/A</v>
      </c>
      <c r="X124" s="3" t="e">
        <f t="shared" si="65"/>
        <v>#N/A</v>
      </c>
      <c r="Y124" s="4" t="e">
        <f t="shared" si="66"/>
        <v>#N/A</v>
      </c>
    </row>
    <row r="125" spans="23:25" ht="12.75">
      <c r="W125" s="3" t="e">
        <f t="shared" si="67"/>
        <v>#N/A</v>
      </c>
      <c r="X125" s="3" t="e">
        <f t="shared" si="65"/>
        <v>#N/A</v>
      </c>
      <c r="Y125" s="4" t="e">
        <f t="shared" si="66"/>
        <v>#N/A</v>
      </c>
    </row>
    <row r="126" spans="23:25" ht="12.75">
      <c r="W126" s="3" t="e">
        <f t="shared" si="67"/>
        <v>#N/A</v>
      </c>
      <c r="X126" s="3" t="e">
        <f t="shared" si="65"/>
        <v>#N/A</v>
      </c>
      <c r="Y126" s="4" t="e">
        <f t="shared" si="66"/>
        <v>#N/A</v>
      </c>
    </row>
    <row r="127" spans="23:25" ht="12.75">
      <c r="W127" s="3" t="e">
        <f t="shared" si="67"/>
        <v>#N/A</v>
      </c>
      <c r="X127" s="3" t="e">
        <f t="shared" si="65"/>
        <v>#N/A</v>
      </c>
      <c r="Y127" s="4" t="e">
        <f t="shared" si="66"/>
        <v>#N/A</v>
      </c>
    </row>
    <row r="128" spans="23:25" ht="12.75">
      <c r="W128" s="3" t="e">
        <f t="shared" si="67"/>
        <v>#N/A</v>
      </c>
      <c r="X128" s="3" t="e">
        <f t="shared" si="65"/>
        <v>#N/A</v>
      </c>
      <c r="Y128" s="4" t="e">
        <f t="shared" si="66"/>
        <v>#N/A</v>
      </c>
    </row>
    <row r="129" spans="23:25" ht="12.75">
      <c r="W129" s="3" t="e">
        <f t="shared" si="67"/>
        <v>#N/A</v>
      </c>
      <c r="X129" s="3" t="e">
        <f t="shared" si="65"/>
        <v>#N/A</v>
      </c>
      <c r="Y129" s="4" t="e">
        <f t="shared" si="66"/>
        <v>#N/A</v>
      </c>
    </row>
    <row r="130" spans="23:25" ht="12.75">
      <c r="W130" s="3" t="e">
        <f t="shared" si="67"/>
        <v>#N/A</v>
      </c>
      <c r="X130" s="3" t="e">
        <f t="shared" si="65"/>
        <v>#N/A</v>
      </c>
      <c r="Y130" s="4" t="e">
        <f t="shared" si="66"/>
        <v>#N/A</v>
      </c>
    </row>
    <row r="131" spans="23:25" ht="12.75">
      <c r="W131" s="3" t="e">
        <f t="shared" si="67"/>
        <v>#N/A</v>
      </c>
      <c r="X131" s="3" t="e">
        <f t="shared" si="65"/>
        <v>#N/A</v>
      </c>
      <c r="Y131" s="4" t="e">
        <f t="shared" si="66"/>
        <v>#N/A</v>
      </c>
    </row>
    <row r="132" spans="23:25" ht="12.75">
      <c r="W132" s="3" t="e">
        <f t="shared" si="67"/>
        <v>#N/A</v>
      </c>
      <c r="X132" s="3" t="e">
        <f aca="true" t="shared" si="68" ref="X132:X195">18+2.5*(1-COS(2*PI()*(2*C$2*(COS(Y132))/I$2)))</f>
        <v>#N/A</v>
      </c>
      <c r="Y132" s="4" t="e">
        <f aca="true" t="shared" si="69" ref="Y132:Y195">ATAN(W132/10)</f>
        <v>#N/A</v>
      </c>
    </row>
    <row r="133" spans="23:25" ht="12.75">
      <c r="W133" s="3" t="e">
        <f aca="true" t="shared" si="70" ref="W133:W196">W132+0.02</f>
        <v>#N/A</v>
      </c>
      <c r="X133" s="3" t="e">
        <f t="shared" si="68"/>
        <v>#N/A</v>
      </c>
      <c r="Y133" s="4" t="e">
        <f t="shared" si="69"/>
        <v>#N/A</v>
      </c>
    </row>
    <row r="134" spans="23:25" ht="12.75">
      <c r="W134" s="3" t="e">
        <f t="shared" si="70"/>
        <v>#N/A</v>
      </c>
      <c r="X134" s="3" t="e">
        <f t="shared" si="68"/>
        <v>#N/A</v>
      </c>
      <c r="Y134" s="4" t="e">
        <f t="shared" si="69"/>
        <v>#N/A</v>
      </c>
    </row>
    <row r="135" spans="23:25" ht="12.75">
      <c r="W135" s="3" t="e">
        <f t="shared" si="70"/>
        <v>#N/A</v>
      </c>
      <c r="X135" s="3" t="e">
        <f t="shared" si="68"/>
        <v>#N/A</v>
      </c>
      <c r="Y135" s="4" t="e">
        <f t="shared" si="69"/>
        <v>#N/A</v>
      </c>
    </row>
    <row r="136" spans="23:25" ht="12.75">
      <c r="W136" s="3" t="e">
        <f t="shared" si="70"/>
        <v>#N/A</v>
      </c>
      <c r="X136" s="3" t="e">
        <f t="shared" si="68"/>
        <v>#N/A</v>
      </c>
      <c r="Y136" s="4" t="e">
        <f t="shared" si="69"/>
        <v>#N/A</v>
      </c>
    </row>
    <row r="137" spans="23:25" ht="12.75">
      <c r="W137" s="3" t="e">
        <f t="shared" si="70"/>
        <v>#N/A</v>
      </c>
      <c r="X137" s="3" t="e">
        <f t="shared" si="68"/>
        <v>#N/A</v>
      </c>
      <c r="Y137" s="4" t="e">
        <f t="shared" si="69"/>
        <v>#N/A</v>
      </c>
    </row>
    <row r="138" spans="23:25" ht="12.75">
      <c r="W138" s="3" t="e">
        <f t="shared" si="70"/>
        <v>#N/A</v>
      </c>
      <c r="X138" s="3" t="e">
        <f t="shared" si="68"/>
        <v>#N/A</v>
      </c>
      <c r="Y138" s="4" t="e">
        <f t="shared" si="69"/>
        <v>#N/A</v>
      </c>
    </row>
    <row r="139" spans="23:25" ht="12.75">
      <c r="W139" s="3" t="e">
        <f t="shared" si="70"/>
        <v>#N/A</v>
      </c>
      <c r="X139" s="3" t="e">
        <f t="shared" si="68"/>
        <v>#N/A</v>
      </c>
      <c r="Y139" s="4" t="e">
        <f t="shared" si="69"/>
        <v>#N/A</v>
      </c>
    </row>
    <row r="140" spans="23:25" ht="12.75">
      <c r="W140" s="3" t="e">
        <f t="shared" si="70"/>
        <v>#N/A</v>
      </c>
      <c r="X140" s="3" t="e">
        <f t="shared" si="68"/>
        <v>#N/A</v>
      </c>
      <c r="Y140" s="4" t="e">
        <f t="shared" si="69"/>
        <v>#N/A</v>
      </c>
    </row>
    <row r="141" spans="23:25" ht="12.75">
      <c r="W141" s="3" t="e">
        <f t="shared" si="70"/>
        <v>#N/A</v>
      </c>
      <c r="X141" s="3" t="e">
        <f t="shared" si="68"/>
        <v>#N/A</v>
      </c>
      <c r="Y141" s="4" t="e">
        <f t="shared" si="69"/>
        <v>#N/A</v>
      </c>
    </row>
    <row r="142" spans="23:25" ht="12.75">
      <c r="W142" s="3" t="e">
        <f t="shared" si="70"/>
        <v>#N/A</v>
      </c>
      <c r="X142" s="3" t="e">
        <f t="shared" si="68"/>
        <v>#N/A</v>
      </c>
      <c r="Y142" s="4" t="e">
        <f t="shared" si="69"/>
        <v>#N/A</v>
      </c>
    </row>
    <row r="143" spans="23:25" ht="12.75">
      <c r="W143" s="3" t="e">
        <f t="shared" si="70"/>
        <v>#N/A</v>
      </c>
      <c r="X143" s="3" t="e">
        <f t="shared" si="68"/>
        <v>#N/A</v>
      </c>
      <c r="Y143" s="4" t="e">
        <f t="shared" si="69"/>
        <v>#N/A</v>
      </c>
    </row>
    <row r="144" spans="23:25" ht="12.75">
      <c r="W144" s="3" t="e">
        <f t="shared" si="70"/>
        <v>#N/A</v>
      </c>
      <c r="X144" s="3" t="e">
        <f t="shared" si="68"/>
        <v>#N/A</v>
      </c>
      <c r="Y144" s="4" t="e">
        <f t="shared" si="69"/>
        <v>#N/A</v>
      </c>
    </row>
    <row r="145" spans="23:25" ht="12.75">
      <c r="W145" s="3" t="e">
        <f t="shared" si="70"/>
        <v>#N/A</v>
      </c>
      <c r="X145" s="3" t="e">
        <f t="shared" si="68"/>
        <v>#N/A</v>
      </c>
      <c r="Y145" s="4" t="e">
        <f t="shared" si="69"/>
        <v>#N/A</v>
      </c>
    </row>
    <row r="146" spans="23:25" ht="12.75">
      <c r="W146" s="3" t="e">
        <f t="shared" si="70"/>
        <v>#N/A</v>
      </c>
      <c r="X146" s="3" t="e">
        <f t="shared" si="68"/>
        <v>#N/A</v>
      </c>
      <c r="Y146" s="4" t="e">
        <f t="shared" si="69"/>
        <v>#N/A</v>
      </c>
    </row>
    <row r="147" spans="23:25" ht="12.75">
      <c r="W147" s="3" t="e">
        <f t="shared" si="70"/>
        <v>#N/A</v>
      </c>
      <c r="X147" s="3" t="e">
        <f t="shared" si="68"/>
        <v>#N/A</v>
      </c>
      <c r="Y147" s="4" t="e">
        <f t="shared" si="69"/>
        <v>#N/A</v>
      </c>
    </row>
    <row r="148" spans="23:25" ht="12.75">
      <c r="W148" s="3" t="e">
        <f t="shared" si="70"/>
        <v>#N/A</v>
      </c>
      <c r="X148" s="3" t="e">
        <f t="shared" si="68"/>
        <v>#N/A</v>
      </c>
      <c r="Y148" s="4" t="e">
        <f t="shared" si="69"/>
        <v>#N/A</v>
      </c>
    </row>
    <row r="149" spans="23:25" ht="12.75">
      <c r="W149" s="3" t="e">
        <f t="shared" si="70"/>
        <v>#N/A</v>
      </c>
      <c r="X149" s="3" t="e">
        <f t="shared" si="68"/>
        <v>#N/A</v>
      </c>
      <c r="Y149" s="4" t="e">
        <f t="shared" si="69"/>
        <v>#N/A</v>
      </c>
    </row>
    <row r="150" spans="23:25" ht="12.75">
      <c r="W150" s="3" t="e">
        <f t="shared" si="70"/>
        <v>#N/A</v>
      </c>
      <c r="X150" s="3" t="e">
        <f t="shared" si="68"/>
        <v>#N/A</v>
      </c>
      <c r="Y150" s="4" t="e">
        <f t="shared" si="69"/>
        <v>#N/A</v>
      </c>
    </row>
    <row r="151" spans="23:25" ht="12.75">
      <c r="W151" s="3" t="e">
        <f t="shared" si="70"/>
        <v>#N/A</v>
      </c>
      <c r="X151" s="3" t="e">
        <f t="shared" si="68"/>
        <v>#N/A</v>
      </c>
      <c r="Y151" s="4" t="e">
        <f t="shared" si="69"/>
        <v>#N/A</v>
      </c>
    </row>
    <row r="152" spans="23:25" ht="12.75">
      <c r="W152" s="3" t="e">
        <f t="shared" si="70"/>
        <v>#N/A</v>
      </c>
      <c r="X152" s="3" t="e">
        <f t="shared" si="68"/>
        <v>#N/A</v>
      </c>
      <c r="Y152" s="4" t="e">
        <f t="shared" si="69"/>
        <v>#N/A</v>
      </c>
    </row>
    <row r="153" spans="23:25" ht="12.75">
      <c r="W153" s="3" t="e">
        <f t="shared" si="70"/>
        <v>#N/A</v>
      </c>
      <c r="X153" s="3" t="e">
        <f t="shared" si="68"/>
        <v>#N/A</v>
      </c>
      <c r="Y153" s="4" t="e">
        <f t="shared" si="69"/>
        <v>#N/A</v>
      </c>
    </row>
    <row r="154" spans="23:25" ht="12.75">
      <c r="W154" s="3" t="e">
        <f t="shared" si="70"/>
        <v>#N/A</v>
      </c>
      <c r="X154" s="3" t="e">
        <f t="shared" si="68"/>
        <v>#N/A</v>
      </c>
      <c r="Y154" s="4" t="e">
        <f t="shared" si="69"/>
        <v>#N/A</v>
      </c>
    </row>
    <row r="155" spans="23:25" ht="12.75">
      <c r="W155" s="3" t="e">
        <f t="shared" si="70"/>
        <v>#N/A</v>
      </c>
      <c r="X155" s="3" t="e">
        <f t="shared" si="68"/>
        <v>#N/A</v>
      </c>
      <c r="Y155" s="4" t="e">
        <f t="shared" si="69"/>
        <v>#N/A</v>
      </c>
    </row>
    <row r="156" spans="23:25" ht="12.75">
      <c r="W156" s="3" t="e">
        <f t="shared" si="70"/>
        <v>#N/A</v>
      </c>
      <c r="X156" s="3" t="e">
        <f t="shared" si="68"/>
        <v>#N/A</v>
      </c>
      <c r="Y156" s="4" t="e">
        <f t="shared" si="69"/>
        <v>#N/A</v>
      </c>
    </row>
    <row r="157" spans="23:25" ht="12.75">
      <c r="W157" s="3" t="e">
        <f t="shared" si="70"/>
        <v>#N/A</v>
      </c>
      <c r="X157" s="3" t="e">
        <f t="shared" si="68"/>
        <v>#N/A</v>
      </c>
      <c r="Y157" s="4" t="e">
        <f t="shared" si="69"/>
        <v>#N/A</v>
      </c>
    </row>
    <row r="158" spans="23:25" ht="12.75">
      <c r="W158" s="3" t="e">
        <f t="shared" si="70"/>
        <v>#N/A</v>
      </c>
      <c r="X158" s="3" t="e">
        <f t="shared" si="68"/>
        <v>#N/A</v>
      </c>
      <c r="Y158" s="4" t="e">
        <f t="shared" si="69"/>
        <v>#N/A</v>
      </c>
    </row>
    <row r="159" spans="23:25" ht="12.75">
      <c r="W159" s="3" t="e">
        <f t="shared" si="70"/>
        <v>#N/A</v>
      </c>
      <c r="X159" s="3" t="e">
        <f t="shared" si="68"/>
        <v>#N/A</v>
      </c>
      <c r="Y159" s="4" t="e">
        <f t="shared" si="69"/>
        <v>#N/A</v>
      </c>
    </row>
    <row r="160" spans="23:25" ht="12.75">
      <c r="W160" s="3" t="e">
        <f t="shared" si="70"/>
        <v>#N/A</v>
      </c>
      <c r="X160" s="3" t="e">
        <f t="shared" si="68"/>
        <v>#N/A</v>
      </c>
      <c r="Y160" s="4" t="e">
        <f t="shared" si="69"/>
        <v>#N/A</v>
      </c>
    </row>
    <row r="161" spans="23:25" ht="12.75">
      <c r="W161" s="3" t="e">
        <f t="shared" si="70"/>
        <v>#N/A</v>
      </c>
      <c r="X161" s="3" t="e">
        <f t="shared" si="68"/>
        <v>#N/A</v>
      </c>
      <c r="Y161" s="4" t="e">
        <f t="shared" si="69"/>
        <v>#N/A</v>
      </c>
    </row>
    <row r="162" spans="23:25" ht="12.75">
      <c r="W162" s="3" t="e">
        <f t="shared" si="70"/>
        <v>#N/A</v>
      </c>
      <c r="X162" s="3" t="e">
        <f t="shared" si="68"/>
        <v>#N/A</v>
      </c>
      <c r="Y162" s="4" t="e">
        <f t="shared" si="69"/>
        <v>#N/A</v>
      </c>
    </row>
    <row r="163" spans="23:25" ht="12.75">
      <c r="W163" s="3" t="e">
        <f t="shared" si="70"/>
        <v>#N/A</v>
      </c>
      <c r="X163" s="3" t="e">
        <f t="shared" si="68"/>
        <v>#N/A</v>
      </c>
      <c r="Y163" s="4" t="e">
        <f t="shared" si="69"/>
        <v>#N/A</v>
      </c>
    </row>
    <row r="164" spans="23:25" ht="12.75">
      <c r="W164" s="3" t="e">
        <f t="shared" si="70"/>
        <v>#N/A</v>
      </c>
      <c r="X164" s="3" t="e">
        <f t="shared" si="68"/>
        <v>#N/A</v>
      </c>
      <c r="Y164" s="4" t="e">
        <f t="shared" si="69"/>
        <v>#N/A</v>
      </c>
    </row>
    <row r="165" spans="23:25" ht="12.75">
      <c r="W165" s="3" t="e">
        <f t="shared" si="70"/>
        <v>#N/A</v>
      </c>
      <c r="X165" s="3" t="e">
        <f t="shared" si="68"/>
        <v>#N/A</v>
      </c>
      <c r="Y165" s="4" t="e">
        <f t="shared" si="69"/>
        <v>#N/A</v>
      </c>
    </row>
    <row r="166" spans="23:25" ht="12.75">
      <c r="W166" s="3" t="e">
        <f t="shared" si="70"/>
        <v>#N/A</v>
      </c>
      <c r="X166" s="3" t="e">
        <f t="shared" si="68"/>
        <v>#N/A</v>
      </c>
      <c r="Y166" s="4" t="e">
        <f t="shared" si="69"/>
        <v>#N/A</v>
      </c>
    </row>
    <row r="167" spans="23:25" ht="12.75">
      <c r="W167" s="3" t="e">
        <f t="shared" si="70"/>
        <v>#N/A</v>
      </c>
      <c r="X167" s="3" t="e">
        <f t="shared" si="68"/>
        <v>#N/A</v>
      </c>
      <c r="Y167" s="4" t="e">
        <f t="shared" si="69"/>
        <v>#N/A</v>
      </c>
    </row>
    <row r="168" spans="23:25" ht="12.75">
      <c r="W168" s="3" t="e">
        <f t="shared" si="70"/>
        <v>#N/A</v>
      </c>
      <c r="X168" s="3" t="e">
        <f t="shared" si="68"/>
        <v>#N/A</v>
      </c>
      <c r="Y168" s="4" t="e">
        <f t="shared" si="69"/>
        <v>#N/A</v>
      </c>
    </row>
    <row r="169" spans="23:25" ht="12.75">
      <c r="W169" s="3" t="e">
        <f t="shared" si="70"/>
        <v>#N/A</v>
      </c>
      <c r="X169" s="3" t="e">
        <f t="shared" si="68"/>
        <v>#N/A</v>
      </c>
      <c r="Y169" s="4" t="e">
        <f t="shared" si="69"/>
        <v>#N/A</v>
      </c>
    </row>
    <row r="170" spans="23:25" ht="12.75">
      <c r="W170" s="3" t="e">
        <f t="shared" si="70"/>
        <v>#N/A</v>
      </c>
      <c r="X170" s="3" t="e">
        <f t="shared" si="68"/>
        <v>#N/A</v>
      </c>
      <c r="Y170" s="4" t="e">
        <f t="shared" si="69"/>
        <v>#N/A</v>
      </c>
    </row>
    <row r="171" spans="23:25" ht="12.75">
      <c r="W171" s="3" t="e">
        <f t="shared" si="70"/>
        <v>#N/A</v>
      </c>
      <c r="X171" s="3" t="e">
        <f t="shared" si="68"/>
        <v>#N/A</v>
      </c>
      <c r="Y171" s="4" t="e">
        <f t="shared" si="69"/>
        <v>#N/A</v>
      </c>
    </row>
    <row r="172" spans="23:25" ht="12.75">
      <c r="W172" s="3" t="e">
        <f t="shared" si="70"/>
        <v>#N/A</v>
      </c>
      <c r="X172" s="3" t="e">
        <f t="shared" si="68"/>
        <v>#N/A</v>
      </c>
      <c r="Y172" s="4" t="e">
        <f t="shared" si="69"/>
        <v>#N/A</v>
      </c>
    </row>
    <row r="173" spans="23:25" ht="12.75">
      <c r="W173" s="3" t="e">
        <f t="shared" si="70"/>
        <v>#N/A</v>
      </c>
      <c r="X173" s="3" t="e">
        <f t="shared" si="68"/>
        <v>#N/A</v>
      </c>
      <c r="Y173" s="4" t="e">
        <f t="shared" si="69"/>
        <v>#N/A</v>
      </c>
    </row>
    <row r="174" spans="23:25" ht="12.75">
      <c r="W174" s="3" t="e">
        <f t="shared" si="70"/>
        <v>#N/A</v>
      </c>
      <c r="X174" s="3" t="e">
        <f t="shared" si="68"/>
        <v>#N/A</v>
      </c>
      <c r="Y174" s="4" t="e">
        <f t="shared" si="69"/>
        <v>#N/A</v>
      </c>
    </row>
    <row r="175" spans="23:25" ht="12.75">
      <c r="W175" s="3" t="e">
        <f t="shared" si="70"/>
        <v>#N/A</v>
      </c>
      <c r="X175" s="3" t="e">
        <f t="shared" si="68"/>
        <v>#N/A</v>
      </c>
      <c r="Y175" s="4" t="e">
        <f t="shared" si="69"/>
        <v>#N/A</v>
      </c>
    </row>
    <row r="176" spans="23:25" ht="12.75">
      <c r="W176" s="3" t="e">
        <f t="shared" si="70"/>
        <v>#N/A</v>
      </c>
      <c r="X176" s="3" t="e">
        <f t="shared" si="68"/>
        <v>#N/A</v>
      </c>
      <c r="Y176" s="4" t="e">
        <f t="shared" si="69"/>
        <v>#N/A</v>
      </c>
    </row>
    <row r="177" spans="23:25" ht="12.75">
      <c r="W177" s="3" t="e">
        <f t="shared" si="70"/>
        <v>#N/A</v>
      </c>
      <c r="X177" s="3" t="e">
        <f t="shared" si="68"/>
        <v>#N/A</v>
      </c>
      <c r="Y177" s="4" t="e">
        <f t="shared" si="69"/>
        <v>#N/A</v>
      </c>
    </row>
    <row r="178" spans="23:25" ht="12.75">
      <c r="W178" s="3" t="e">
        <f t="shared" si="70"/>
        <v>#N/A</v>
      </c>
      <c r="X178" s="3" t="e">
        <f t="shared" si="68"/>
        <v>#N/A</v>
      </c>
      <c r="Y178" s="4" t="e">
        <f t="shared" si="69"/>
        <v>#N/A</v>
      </c>
    </row>
    <row r="179" spans="23:25" ht="12.75">
      <c r="W179" s="3" t="e">
        <f t="shared" si="70"/>
        <v>#N/A</v>
      </c>
      <c r="X179" s="3" t="e">
        <f t="shared" si="68"/>
        <v>#N/A</v>
      </c>
      <c r="Y179" s="4" t="e">
        <f t="shared" si="69"/>
        <v>#N/A</v>
      </c>
    </row>
    <row r="180" spans="23:25" ht="12.75">
      <c r="W180" s="3" t="e">
        <f t="shared" si="70"/>
        <v>#N/A</v>
      </c>
      <c r="X180" s="3" t="e">
        <f t="shared" si="68"/>
        <v>#N/A</v>
      </c>
      <c r="Y180" s="4" t="e">
        <f t="shared" si="69"/>
        <v>#N/A</v>
      </c>
    </row>
    <row r="181" spans="23:25" ht="12.75">
      <c r="W181" s="3" t="e">
        <f t="shared" si="70"/>
        <v>#N/A</v>
      </c>
      <c r="X181" s="3" t="e">
        <f t="shared" si="68"/>
        <v>#N/A</v>
      </c>
      <c r="Y181" s="4" t="e">
        <f t="shared" si="69"/>
        <v>#N/A</v>
      </c>
    </row>
    <row r="182" spans="23:25" ht="12.75">
      <c r="W182" s="3" t="e">
        <f t="shared" si="70"/>
        <v>#N/A</v>
      </c>
      <c r="X182" s="3" t="e">
        <f t="shared" si="68"/>
        <v>#N/A</v>
      </c>
      <c r="Y182" s="4" t="e">
        <f t="shared" si="69"/>
        <v>#N/A</v>
      </c>
    </row>
    <row r="183" spans="23:25" ht="12.75">
      <c r="W183" s="3" t="e">
        <f t="shared" si="70"/>
        <v>#N/A</v>
      </c>
      <c r="X183" s="3" t="e">
        <f t="shared" si="68"/>
        <v>#N/A</v>
      </c>
      <c r="Y183" s="4" t="e">
        <f t="shared" si="69"/>
        <v>#N/A</v>
      </c>
    </row>
    <row r="184" spans="23:25" ht="12.75">
      <c r="W184" s="3" t="e">
        <f t="shared" si="70"/>
        <v>#N/A</v>
      </c>
      <c r="X184" s="3" t="e">
        <f t="shared" si="68"/>
        <v>#N/A</v>
      </c>
      <c r="Y184" s="4" t="e">
        <f t="shared" si="69"/>
        <v>#N/A</v>
      </c>
    </row>
    <row r="185" spans="23:25" ht="12.75">
      <c r="W185" s="3" t="e">
        <f t="shared" si="70"/>
        <v>#N/A</v>
      </c>
      <c r="X185" s="3" t="e">
        <f t="shared" si="68"/>
        <v>#N/A</v>
      </c>
      <c r="Y185" s="4" t="e">
        <f t="shared" si="69"/>
        <v>#N/A</v>
      </c>
    </row>
    <row r="186" spans="23:25" ht="12.75">
      <c r="W186" s="3" t="e">
        <f t="shared" si="70"/>
        <v>#N/A</v>
      </c>
      <c r="X186" s="3" t="e">
        <f t="shared" si="68"/>
        <v>#N/A</v>
      </c>
      <c r="Y186" s="4" t="e">
        <f t="shared" si="69"/>
        <v>#N/A</v>
      </c>
    </row>
    <row r="187" spans="23:25" ht="12.75">
      <c r="W187" s="3" t="e">
        <f t="shared" si="70"/>
        <v>#N/A</v>
      </c>
      <c r="X187" s="3" t="e">
        <f t="shared" si="68"/>
        <v>#N/A</v>
      </c>
      <c r="Y187" s="4" t="e">
        <f t="shared" si="69"/>
        <v>#N/A</v>
      </c>
    </row>
    <row r="188" spans="23:25" ht="12.75">
      <c r="W188" s="3" t="e">
        <f t="shared" si="70"/>
        <v>#N/A</v>
      </c>
      <c r="X188" s="3" t="e">
        <f t="shared" si="68"/>
        <v>#N/A</v>
      </c>
      <c r="Y188" s="4" t="e">
        <f t="shared" si="69"/>
        <v>#N/A</v>
      </c>
    </row>
    <row r="189" spans="23:25" ht="12.75">
      <c r="W189" s="3" t="e">
        <f t="shared" si="70"/>
        <v>#N/A</v>
      </c>
      <c r="X189" s="3" t="e">
        <f t="shared" si="68"/>
        <v>#N/A</v>
      </c>
      <c r="Y189" s="4" t="e">
        <f t="shared" si="69"/>
        <v>#N/A</v>
      </c>
    </row>
    <row r="190" spans="23:25" ht="12.75">
      <c r="W190" s="3" t="e">
        <f t="shared" si="70"/>
        <v>#N/A</v>
      </c>
      <c r="X190" s="3" t="e">
        <f t="shared" si="68"/>
        <v>#N/A</v>
      </c>
      <c r="Y190" s="4" t="e">
        <f t="shared" si="69"/>
        <v>#N/A</v>
      </c>
    </row>
    <row r="191" spans="23:25" ht="12.75">
      <c r="W191" s="3" t="e">
        <f t="shared" si="70"/>
        <v>#N/A</v>
      </c>
      <c r="X191" s="3" t="e">
        <f t="shared" si="68"/>
        <v>#N/A</v>
      </c>
      <c r="Y191" s="4" t="e">
        <f t="shared" si="69"/>
        <v>#N/A</v>
      </c>
    </row>
    <row r="192" spans="23:25" ht="12.75">
      <c r="W192" s="3" t="e">
        <f t="shared" si="70"/>
        <v>#N/A</v>
      </c>
      <c r="X192" s="3" t="e">
        <f t="shared" si="68"/>
        <v>#N/A</v>
      </c>
      <c r="Y192" s="4" t="e">
        <f t="shared" si="69"/>
        <v>#N/A</v>
      </c>
    </row>
    <row r="193" spans="23:25" ht="12.75">
      <c r="W193" s="3" t="e">
        <f t="shared" si="70"/>
        <v>#N/A</v>
      </c>
      <c r="X193" s="3" t="e">
        <f t="shared" si="68"/>
        <v>#N/A</v>
      </c>
      <c r="Y193" s="4" t="e">
        <f t="shared" si="69"/>
        <v>#N/A</v>
      </c>
    </row>
    <row r="194" spans="23:25" ht="12.75">
      <c r="W194" s="3" t="e">
        <f t="shared" si="70"/>
        <v>#N/A</v>
      </c>
      <c r="X194" s="3" t="e">
        <f t="shared" si="68"/>
        <v>#N/A</v>
      </c>
      <c r="Y194" s="4" t="e">
        <f t="shared" si="69"/>
        <v>#N/A</v>
      </c>
    </row>
    <row r="195" spans="23:25" ht="12.75">
      <c r="W195" s="3" t="e">
        <f t="shared" si="70"/>
        <v>#N/A</v>
      </c>
      <c r="X195" s="3" t="e">
        <f t="shared" si="68"/>
        <v>#N/A</v>
      </c>
      <c r="Y195" s="4" t="e">
        <f t="shared" si="69"/>
        <v>#N/A</v>
      </c>
    </row>
    <row r="196" spans="23:25" ht="12.75">
      <c r="W196" s="3" t="e">
        <f t="shared" si="70"/>
        <v>#N/A</v>
      </c>
      <c r="X196" s="3" t="e">
        <f aca="true" t="shared" si="71" ref="X196:X259">18+2.5*(1-COS(2*PI()*(2*C$2*(COS(Y196))/I$2)))</f>
        <v>#N/A</v>
      </c>
      <c r="Y196" s="4" t="e">
        <f aca="true" t="shared" si="72" ref="Y196:Y259">ATAN(W196/10)</f>
        <v>#N/A</v>
      </c>
    </row>
    <row r="197" spans="23:25" ht="12.75">
      <c r="W197" s="3" t="e">
        <f aca="true" t="shared" si="73" ref="W197:W260">W196+0.02</f>
        <v>#N/A</v>
      </c>
      <c r="X197" s="3" t="e">
        <f t="shared" si="71"/>
        <v>#N/A</v>
      </c>
      <c r="Y197" s="4" t="e">
        <f t="shared" si="72"/>
        <v>#N/A</v>
      </c>
    </row>
    <row r="198" spans="23:25" ht="12.75">
      <c r="W198" s="3" t="e">
        <f t="shared" si="73"/>
        <v>#N/A</v>
      </c>
      <c r="X198" s="3" t="e">
        <f t="shared" si="71"/>
        <v>#N/A</v>
      </c>
      <c r="Y198" s="4" t="e">
        <f t="shared" si="72"/>
        <v>#N/A</v>
      </c>
    </row>
    <row r="199" spans="23:25" ht="12.75">
      <c r="W199" s="3" t="e">
        <f t="shared" si="73"/>
        <v>#N/A</v>
      </c>
      <c r="X199" s="3" t="e">
        <f t="shared" si="71"/>
        <v>#N/A</v>
      </c>
      <c r="Y199" s="4" t="e">
        <f t="shared" si="72"/>
        <v>#N/A</v>
      </c>
    </row>
    <row r="200" spans="23:25" ht="12.75">
      <c r="W200" s="3" t="e">
        <f t="shared" si="73"/>
        <v>#N/A</v>
      </c>
      <c r="X200" s="3" t="e">
        <f t="shared" si="71"/>
        <v>#N/A</v>
      </c>
      <c r="Y200" s="4" t="e">
        <f t="shared" si="72"/>
        <v>#N/A</v>
      </c>
    </row>
    <row r="201" spans="23:25" ht="12.75">
      <c r="W201" s="3" t="e">
        <f t="shared" si="73"/>
        <v>#N/A</v>
      </c>
      <c r="X201" s="3" t="e">
        <f t="shared" si="71"/>
        <v>#N/A</v>
      </c>
      <c r="Y201" s="4" t="e">
        <f t="shared" si="72"/>
        <v>#N/A</v>
      </c>
    </row>
    <row r="202" spans="23:25" ht="12.75">
      <c r="W202" s="3" t="e">
        <f t="shared" si="73"/>
        <v>#N/A</v>
      </c>
      <c r="X202" s="3" t="e">
        <f t="shared" si="71"/>
        <v>#N/A</v>
      </c>
      <c r="Y202" s="4" t="e">
        <f t="shared" si="72"/>
        <v>#N/A</v>
      </c>
    </row>
    <row r="203" spans="23:25" ht="12.75">
      <c r="W203" s="3" t="e">
        <f t="shared" si="73"/>
        <v>#N/A</v>
      </c>
      <c r="X203" s="3" t="e">
        <f t="shared" si="71"/>
        <v>#N/A</v>
      </c>
      <c r="Y203" s="4" t="e">
        <f t="shared" si="72"/>
        <v>#N/A</v>
      </c>
    </row>
    <row r="204" spans="23:25" ht="12.75">
      <c r="W204" s="3" t="e">
        <f t="shared" si="73"/>
        <v>#N/A</v>
      </c>
      <c r="X204" s="3" t="e">
        <f t="shared" si="71"/>
        <v>#N/A</v>
      </c>
      <c r="Y204" s="4" t="e">
        <f t="shared" si="72"/>
        <v>#N/A</v>
      </c>
    </row>
    <row r="205" spans="23:25" ht="12.75">
      <c r="W205" s="3" t="e">
        <f t="shared" si="73"/>
        <v>#N/A</v>
      </c>
      <c r="X205" s="3" t="e">
        <f t="shared" si="71"/>
        <v>#N/A</v>
      </c>
      <c r="Y205" s="4" t="e">
        <f t="shared" si="72"/>
        <v>#N/A</v>
      </c>
    </row>
    <row r="206" spans="23:25" ht="12.75">
      <c r="W206" s="3" t="e">
        <f t="shared" si="73"/>
        <v>#N/A</v>
      </c>
      <c r="X206" s="3" t="e">
        <f t="shared" si="71"/>
        <v>#N/A</v>
      </c>
      <c r="Y206" s="4" t="e">
        <f t="shared" si="72"/>
        <v>#N/A</v>
      </c>
    </row>
    <row r="207" spans="23:25" ht="12.75">
      <c r="W207" s="3" t="e">
        <f t="shared" si="73"/>
        <v>#N/A</v>
      </c>
      <c r="X207" s="3" t="e">
        <f t="shared" si="71"/>
        <v>#N/A</v>
      </c>
      <c r="Y207" s="4" t="e">
        <f t="shared" si="72"/>
        <v>#N/A</v>
      </c>
    </row>
    <row r="208" spans="23:25" ht="12.75">
      <c r="W208" s="3" t="e">
        <f t="shared" si="73"/>
        <v>#N/A</v>
      </c>
      <c r="X208" s="3" t="e">
        <f t="shared" si="71"/>
        <v>#N/A</v>
      </c>
      <c r="Y208" s="4" t="e">
        <f t="shared" si="72"/>
        <v>#N/A</v>
      </c>
    </row>
    <row r="209" spans="23:25" ht="12.75">
      <c r="W209" s="3" t="e">
        <f t="shared" si="73"/>
        <v>#N/A</v>
      </c>
      <c r="X209" s="3" t="e">
        <f t="shared" si="71"/>
        <v>#N/A</v>
      </c>
      <c r="Y209" s="4" t="e">
        <f t="shared" si="72"/>
        <v>#N/A</v>
      </c>
    </row>
    <row r="210" spans="23:25" ht="12.75">
      <c r="W210" s="3" t="e">
        <f t="shared" si="73"/>
        <v>#N/A</v>
      </c>
      <c r="X210" s="3" t="e">
        <f t="shared" si="71"/>
        <v>#N/A</v>
      </c>
      <c r="Y210" s="4" t="e">
        <f t="shared" si="72"/>
        <v>#N/A</v>
      </c>
    </row>
    <row r="211" spans="23:25" ht="12.75">
      <c r="W211" s="3" t="e">
        <f t="shared" si="73"/>
        <v>#N/A</v>
      </c>
      <c r="X211" s="3" t="e">
        <f t="shared" si="71"/>
        <v>#N/A</v>
      </c>
      <c r="Y211" s="4" t="e">
        <f t="shared" si="72"/>
        <v>#N/A</v>
      </c>
    </row>
    <row r="212" spans="23:25" ht="12.75">
      <c r="W212" s="3" t="e">
        <f t="shared" si="73"/>
        <v>#N/A</v>
      </c>
      <c r="X212" s="3" t="e">
        <f t="shared" si="71"/>
        <v>#N/A</v>
      </c>
      <c r="Y212" s="4" t="e">
        <f t="shared" si="72"/>
        <v>#N/A</v>
      </c>
    </row>
    <row r="213" spans="23:25" ht="12.75">
      <c r="W213" s="3" t="e">
        <f t="shared" si="73"/>
        <v>#N/A</v>
      </c>
      <c r="X213" s="3" t="e">
        <f t="shared" si="71"/>
        <v>#N/A</v>
      </c>
      <c r="Y213" s="4" t="e">
        <f t="shared" si="72"/>
        <v>#N/A</v>
      </c>
    </row>
    <row r="214" spans="23:25" ht="12.75">
      <c r="W214" s="3" t="e">
        <f t="shared" si="73"/>
        <v>#N/A</v>
      </c>
      <c r="X214" s="3" t="e">
        <f t="shared" si="71"/>
        <v>#N/A</v>
      </c>
      <c r="Y214" s="4" t="e">
        <f t="shared" si="72"/>
        <v>#N/A</v>
      </c>
    </row>
    <row r="215" spans="23:25" ht="12.75">
      <c r="W215" s="3" t="e">
        <f t="shared" si="73"/>
        <v>#N/A</v>
      </c>
      <c r="X215" s="3" t="e">
        <f t="shared" si="71"/>
        <v>#N/A</v>
      </c>
      <c r="Y215" s="4" t="e">
        <f t="shared" si="72"/>
        <v>#N/A</v>
      </c>
    </row>
    <row r="216" spans="23:25" ht="12.75">
      <c r="W216" s="3" t="e">
        <f t="shared" si="73"/>
        <v>#N/A</v>
      </c>
      <c r="X216" s="3" t="e">
        <f t="shared" si="71"/>
        <v>#N/A</v>
      </c>
      <c r="Y216" s="4" t="e">
        <f t="shared" si="72"/>
        <v>#N/A</v>
      </c>
    </row>
    <row r="217" spans="23:25" ht="12.75">
      <c r="W217" s="3" t="e">
        <f t="shared" si="73"/>
        <v>#N/A</v>
      </c>
      <c r="X217" s="3" t="e">
        <f t="shared" si="71"/>
        <v>#N/A</v>
      </c>
      <c r="Y217" s="4" t="e">
        <f t="shared" si="72"/>
        <v>#N/A</v>
      </c>
    </row>
    <row r="218" spans="23:25" ht="12.75">
      <c r="W218" s="3" t="e">
        <f t="shared" si="73"/>
        <v>#N/A</v>
      </c>
      <c r="X218" s="3" t="e">
        <f t="shared" si="71"/>
        <v>#N/A</v>
      </c>
      <c r="Y218" s="4" t="e">
        <f t="shared" si="72"/>
        <v>#N/A</v>
      </c>
    </row>
    <row r="219" spans="23:25" ht="12.75">
      <c r="W219" s="3" t="e">
        <f t="shared" si="73"/>
        <v>#N/A</v>
      </c>
      <c r="X219" s="3" t="e">
        <f t="shared" si="71"/>
        <v>#N/A</v>
      </c>
      <c r="Y219" s="4" t="e">
        <f t="shared" si="72"/>
        <v>#N/A</v>
      </c>
    </row>
    <row r="220" spans="23:25" ht="12.75">
      <c r="W220" s="3" t="e">
        <f t="shared" si="73"/>
        <v>#N/A</v>
      </c>
      <c r="X220" s="3" t="e">
        <f t="shared" si="71"/>
        <v>#N/A</v>
      </c>
      <c r="Y220" s="4" t="e">
        <f t="shared" si="72"/>
        <v>#N/A</v>
      </c>
    </row>
    <row r="221" spans="23:25" ht="12.75">
      <c r="W221" s="3" t="e">
        <f t="shared" si="73"/>
        <v>#N/A</v>
      </c>
      <c r="X221" s="3" t="e">
        <f t="shared" si="71"/>
        <v>#N/A</v>
      </c>
      <c r="Y221" s="4" t="e">
        <f t="shared" si="72"/>
        <v>#N/A</v>
      </c>
    </row>
    <row r="222" spans="23:25" ht="12.75">
      <c r="W222" s="3" t="e">
        <f t="shared" si="73"/>
        <v>#N/A</v>
      </c>
      <c r="X222" s="3" t="e">
        <f t="shared" si="71"/>
        <v>#N/A</v>
      </c>
      <c r="Y222" s="4" t="e">
        <f t="shared" si="72"/>
        <v>#N/A</v>
      </c>
    </row>
    <row r="223" spans="23:25" ht="12.75">
      <c r="W223" s="3" t="e">
        <f t="shared" si="73"/>
        <v>#N/A</v>
      </c>
      <c r="X223" s="3" t="e">
        <f t="shared" si="71"/>
        <v>#N/A</v>
      </c>
      <c r="Y223" s="4" t="e">
        <f t="shared" si="72"/>
        <v>#N/A</v>
      </c>
    </row>
    <row r="224" spans="23:25" ht="12.75">
      <c r="W224" s="3" t="e">
        <f t="shared" si="73"/>
        <v>#N/A</v>
      </c>
      <c r="X224" s="3" t="e">
        <f t="shared" si="71"/>
        <v>#N/A</v>
      </c>
      <c r="Y224" s="4" t="e">
        <f t="shared" si="72"/>
        <v>#N/A</v>
      </c>
    </row>
    <row r="225" spans="23:25" ht="12.75">
      <c r="W225" s="3" t="e">
        <f t="shared" si="73"/>
        <v>#N/A</v>
      </c>
      <c r="X225" s="3" t="e">
        <f t="shared" si="71"/>
        <v>#N/A</v>
      </c>
      <c r="Y225" s="4" t="e">
        <f t="shared" si="72"/>
        <v>#N/A</v>
      </c>
    </row>
    <row r="226" spans="23:25" ht="12.75">
      <c r="W226" s="3" t="e">
        <f t="shared" si="73"/>
        <v>#N/A</v>
      </c>
      <c r="X226" s="3" t="e">
        <f t="shared" si="71"/>
        <v>#N/A</v>
      </c>
      <c r="Y226" s="4" t="e">
        <f t="shared" si="72"/>
        <v>#N/A</v>
      </c>
    </row>
    <row r="227" spans="23:25" ht="12.75">
      <c r="W227" s="3" t="e">
        <f t="shared" si="73"/>
        <v>#N/A</v>
      </c>
      <c r="X227" s="3" t="e">
        <f t="shared" si="71"/>
        <v>#N/A</v>
      </c>
      <c r="Y227" s="4" t="e">
        <f t="shared" si="72"/>
        <v>#N/A</v>
      </c>
    </row>
    <row r="228" spans="23:25" ht="12.75">
      <c r="W228" s="3" t="e">
        <f t="shared" si="73"/>
        <v>#N/A</v>
      </c>
      <c r="X228" s="3" t="e">
        <f t="shared" si="71"/>
        <v>#N/A</v>
      </c>
      <c r="Y228" s="4" t="e">
        <f t="shared" si="72"/>
        <v>#N/A</v>
      </c>
    </row>
    <row r="229" spans="23:25" ht="12.75">
      <c r="W229" s="3" t="e">
        <f t="shared" si="73"/>
        <v>#N/A</v>
      </c>
      <c r="X229" s="3" t="e">
        <f t="shared" si="71"/>
        <v>#N/A</v>
      </c>
      <c r="Y229" s="4" t="e">
        <f t="shared" si="72"/>
        <v>#N/A</v>
      </c>
    </row>
    <row r="230" spans="23:25" ht="12.75">
      <c r="W230" s="3" t="e">
        <f t="shared" si="73"/>
        <v>#N/A</v>
      </c>
      <c r="X230" s="3" t="e">
        <f t="shared" si="71"/>
        <v>#N/A</v>
      </c>
      <c r="Y230" s="4" t="e">
        <f t="shared" si="72"/>
        <v>#N/A</v>
      </c>
    </row>
    <row r="231" spans="23:25" ht="12.75">
      <c r="W231" s="3" t="e">
        <f t="shared" si="73"/>
        <v>#N/A</v>
      </c>
      <c r="X231" s="3" t="e">
        <f t="shared" si="71"/>
        <v>#N/A</v>
      </c>
      <c r="Y231" s="4" t="e">
        <f t="shared" si="72"/>
        <v>#N/A</v>
      </c>
    </row>
    <row r="232" spans="23:25" ht="12.75">
      <c r="W232" s="3" t="e">
        <f t="shared" si="73"/>
        <v>#N/A</v>
      </c>
      <c r="X232" s="3" t="e">
        <f t="shared" si="71"/>
        <v>#N/A</v>
      </c>
      <c r="Y232" s="4" t="e">
        <f t="shared" si="72"/>
        <v>#N/A</v>
      </c>
    </row>
    <row r="233" spans="23:25" ht="12.75">
      <c r="W233" s="3" t="e">
        <f t="shared" si="73"/>
        <v>#N/A</v>
      </c>
      <c r="X233" s="3" t="e">
        <f t="shared" si="71"/>
        <v>#N/A</v>
      </c>
      <c r="Y233" s="4" t="e">
        <f t="shared" si="72"/>
        <v>#N/A</v>
      </c>
    </row>
    <row r="234" spans="23:25" ht="12.75">
      <c r="W234" s="3" t="e">
        <f t="shared" si="73"/>
        <v>#N/A</v>
      </c>
      <c r="X234" s="3" t="e">
        <f t="shared" si="71"/>
        <v>#N/A</v>
      </c>
      <c r="Y234" s="4" t="e">
        <f t="shared" si="72"/>
        <v>#N/A</v>
      </c>
    </row>
    <row r="235" spans="23:25" ht="12.75">
      <c r="W235" s="3" t="e">
        <f t="shared" si="73"/>
        <v>#N/A</v>
      </c>
      <c r="X235" s="3" t="e">
        <f t="shared" si="71"/>
        <v>#N/A</v>
      </c>
      <c r="Y235" s="4" t="e">
        <f t="shared" si="72"/>
        <v>#N/A</v>
      </c>
    </row>
    <row r="236" spans="23:25" ht="12.75">
      <c r="W236" s="3" t="e">
        <f t="shared" si="73"/>
        <v>#N/A</v>
      </c>
      <c r="X236" s="3" t="e">
        <f t="shared" si="71"/>
        <v>#N/A</v>
      </c>
      <c r="Y236" s="4" t="e">
        <f t="shared" si="72"/>
        <v>#N/A</v>
      </c>
    </row>
    <row r="237" spans="23:25" ht="12.75">
      <c r="W237" s="3" t="e">
        <f t="shared" si="73"/>
        <v>#N/A</v>
      </c>
      <c r="X237" s="3" t="e">
        <f t="shared" si="71"/>
        <v>#N/A</v>
      </c>
      <c r="Y237" s="4" t="e">
        <f t="shared" si="72"/>
        <v>#N/A</v>
      </c>
    </row>
    <row r="238" spans="23:25" ht="12.75">
      <c r="W238" s="3" t="e">
        <f t="shared" si="73"/>
        <v>#N/A</v>
      </c>
      <c r="X238" s="3" t="e">
        <f t="shared" si="71"/>
        <v>#N/A</v>
      </c>
      <c r="Y238" s="4" t="e">
        <f t="shared" si="72"/>
        <v>#N/A</v>
      </c>
    </row>
    <row r="239" spans="23:25" ht="12.75">
      <c r="W239" s="3" t="e">
        <f t="shared" si="73"/>
        <v>#N/A</v>
      </c>
      <c r="X239" s="3" t="e">
        <f t="shared" si="71"/>
        <v>#N/A</v>
      </c>
      <c r="Y239" s="4" t="e">
        <f t="shared" si="72"/>
        <v>#N/A</v>
      </c>
    </row>
    <row r="240" spans="23:25" ht="12.75">
      <c r="W240" s="3" t="e">
        <f t="shared" si="73"/>
        <v>#N/A</v>
      </c>
      <c r="X240" s="3" t="e">
        <f t="shared" si="71"/>
        <v>#N/A</v>
      </c>
      <c r="Y240" s="4" t="e">
        <f t="shared" si="72"/>
        <v>#N/A</v>
      </c>
    </row>
    <row r="241" spans="23:25" ht="12.75">
      <c r="W241" s="3" t="e">
        <f t="shared" si="73"/>
        <v>#N/A</v>
      </c>
      <c r="X241" s="3" t="e">
        <f t="shared" si="71"/>
        <v>#N/A</v>
      </c>
      <c r="Y241" s="4" t="e">
        <f t="shared" si="72"/>
        <v>#N/A</v>
      </c>
    </row>
    <row r="242" spans="23:25" ht="12.75">
      <c r="W242" s="3" t="e">
        <f t="shared" si="73"/>
        <v>#N/A</v>
      </c>
      <c r="X242" s="3" t="e">
        <f t="shared" si="71"/>
        <v>#N/A</v>
      </c>
      <c r="Y242" s="4" t="e">
        <f t="shared" si="72"/>
        <v>#N/A</v>
      </c>
    </row>
    <row r="243" spans="23:25" ht="12.75">
      <c r="W243" s="3" t="e">
        <f t="shared" si="73"/>
        <v>#N/A</v>
      </c>
      <c r="X243" s="3" t="e">
        <f t="shared" si="71"/>
        <v>#N/A</v>
      </c>
      <c r="Y243" s="4" t="e">
        <f t="shared" si="72"/>
        <v>#N/A</v>
      </c>
    </row>
    <row r="244" spans="23:25" ht="12.75">
      <c r="W244" s="3" t="e">
        <f t="shared" si="73"/>
        <v>#N/A</v>
      </c>
      <c r="X244" s="3" t="e">
        <f t="shared" si="71"/>
        <v>#N/A</v>
      </c>
      <c r="Y244" s="4" t="e">
        <f t="shared" si="72"/>
        <v>#N/A</v>
      </c>
    </row>
    <row r="245" spans="23:25" ht="12.75">
      <c r="W245" s="3" t="e">
        <f t="shared" si="73"/>
        <v>#N/A</v>
      </c>
      <c r="X245" s="3" t="e">
        <f t="shared" si="71"/>
        <v>#N/A</v>
      </c>
      <c r="Y245" s="4" t="e">
        <f t="shared" si="72"/>
        <v>#N/A</v>
      </c>
    </row>
    <row r="246" spans="23:25" ht="12.75">
      <c r="W246" s="3" t="e">
        <f t="shared" si="73"/>
        <v>#N/A</v>
      </c>
      <c r="X246" s="3" t="e">
        <f t="shared" si="71"/>
        <v>#N/A</v>
      </c>
      <c r="Y246" s="4" t="e">
        <f t="shared" si="72"/>
        <v>#N/A</v>
      </c>
    </row>
    <row r="247" spans="23:25" ht="12.75">
      <c r="W247" s="3" t="e">
        <f t="shared" si="73"/>
        <v>#N/A</v>
      </c>
      <c r="X247" s="3" t="e">
        <f t="shared" si="71"/>
        <v>#N/A</v>
      </c>
      <c r="Y247" s="4" t="e">
        <f t="shared" si="72"/>
        <v>#N/A</v>
      </c>
    </row>
    <row r="248" spans="23:25" ht="12.75">
      <c r="W248" s="3" t="e">
        <f t="shared" si="73"/>
        <v>#N/A</v>
      </c>
      <c r="X248" s="3" t="e">
        <f t="shared" si="71"/>
        <v>#N/A</v>
      </c>
      <c r="Y248" s="4" t="e">
        <f t="shared" si="72"/>
        <v>#N/A</v>
      </c>
    </row>
    <row r="249" spans="23:25" ht="12.75">
      <c r="W249" s="3" t="e">
        <f t="shared" si="73"/>
        <v>#N/A</v>
      </c>
      <c r="X249" s="3" t="e">
        <f t="shared" si="71"/>
        <v>#N/A</v>
      </c>
      <c r="Y249" s="4" t="e">
        <f t="shared" si="72"/>
        <v>#N/A</v>
      </c>
    </row>
    <row r="250" spans="23:25" ht="12.75">
      <c r="W250" s="3" t="e">
        <f t="shared" si="73"/>
        <v>#N/A</v>
      </c>
      <c r="X250" s="3" t="e">
        <f t="shared" si="71"/>
        <v>#N/A</v>
      </c>
      <c r="Y250" s="4" t="e">
        <f t="shared" si="72"/>
        <v>#N/A</v>
      </c>
    </row>
    <row r="251" spans="23:25" ht="12.75">
      <c r="W251" s="3" t="e">
        <f t="shared" si="73"/>
        <v>#N/A</v>
      </c>
      <c r="X251" s="3" t="e">
        <f t="shared" si="71"/>
        <v>#N/A</v>
      </c>
      <c r="Y251" s="4" t="e">
        <f t="shared" si="72"/>
        <v>#N/A</v>
      </c>
    </row>
    <row r="252" spans="23:25" ht="12.75">
      <c r="W252" s="3" t="e">
        <f t="shared" si="73"/>
        <v>#N/A</v>
      </c>
      <c r="X252" s="3" t="e">
        <f t="shared" si="71"/>
        <v>#N/A</v>
      </c>
      <c r="Y252" s="4" t="e">
        <f t="shared" si="72"/>
        <v>#N/A</v>
      </c>
    </row>
    <row r="253" spans="23:25" ht="12.75">
      <c r="W253" s="3" t="e">
        <f t="shared" si="73"/>
        <v>#N/A</v>
      </c>
      <c r="X253" s="3" t="e">
        <f t="shared" si="71"/>
        <v>#N/A</v>
      </c>
      <c r="Y253" s="4" t="e">
        <f t="shared" si="72"/>
        <v>#N/A</v>
      </c>
    </row>
    <row r="254" spans="23:25" ht="12.75">
      <c r="W254" s="3" t="e">
        <f t="shared" si="73"/>
        <v>#N/A</v>
      </c>
      <c r="X254" s="3" t="e">
        <f t="shared" si="71"/>
        <v>#N/A</v>
      </c>
      <c r="Y254" s="4" t="e">
        <f t="shared" si="72"/>
        <v>#N/A</v>
      </c>
    </row>
    <row r="255" spans="23:25" ht="12.75">
      <c r="W255" s="3" t="e">
        <f t="shared" si="73"/>
        <v>#N/A</v>
      </c>
      <c r="X255" s="3" t="e">
        <f t="shared" si="71"/>
        <v>#N/A</v>
      </c>
      <c r="Y255" s="4" t="e">
        <f t="shared" si="72"/>
        <v>#N/A</v>
      </c>
    </row>
    <row r="256" spans="23:25" ht="12.75">
      <c r="W256" s="3" t="e">
        <f t="shared" si="73"/>
        <v>#N/A</v>
      </c>
      <c r="X256" s="3" t="e">
        <f t="shared" si="71"/>
        <v>#N/A</v>
      </c>
      <c r="Y256" s="4" t="e">
        <f t="shared" si="72"/>
        <v>#N/A</v>
      </c>
    </row>
    <row r="257" spans="23:25" ht="12.75">
      <c r="W257" s="3" t="e">
        <f t="shared" si="73"/>
        <v>#N/A</v>
      </c>
      <c r="X257" s="3" t="e">
        <f t="shared" si="71"/>
        <v>#N/A</v>
      </c>
      <c r="Y257" s="4" t="e">
        <f t="shared" si="72"/>
        <v>#N/A</v>
      </c>
    </row>
    <row r="258" spans="23:25" ht="12.75">
      <c r="W258" s="3" t="e">
        <f t="shared" si="73"/>
        <v>#N/A</v>
      </c>
      <c r="X258" s="3" t="e">
        <f t="shared" si="71"/>
        <v>#N/A</v>
      </c>
      <c r="Y258" s="4" t="e">
        <f t="shared" si="72"/>
        <v>#N/A</v>
      </c>
    </row>
    <row r="259" spans="23:25" ht="12.75">
      <c r="W259" s="3" t="e">
        <f t="shared" si="73"/>
        <v>#N/A</v>
      </c>
      <c r="X259" s="3" t="e">
        <f t="shared" si="71"/>
        <v>#N/A</v>
      </c>
      <c r="Y259" s="4" t="e">
        <f t="shared" si="72"/>
        <v>#N/A</v>
      </c>
    </row>
    <row r="260" spans="23:25" ht="12.75">
      <c r="W260" s="3" t="e">
        <f t="shared" si="73"/>
        <v>#N/A</v>
      </c>
      <c r="X260" s="3" t="e">
        <f aca="true" t="shared" si="74" ref="X260:X323">18+2.5*(1-COS(2*PI()*(2*C$2*(COS(Y260))/I$2)))</f>
        <v>#N/A</v>
      </c>
      <c r="Y260" s="4" t="e">
        <f aca="true" t="shared" si="75" ref="Y260:Y323">ATAN(W260/10)</f>
        <v>#N/A</v>
      </c>
    </row>
    <row r="261" spans="23:25" ht="12.75">
      <c r="W261" s="3" t="e">
        <f aca="true" t="shared" si="76" ref="W261:W324">W260+0.02</f>
        <v>#N/A</v>
      </c>
      <c r="X261" s="3" t="e">
        <f t="shared" si="74"/>
        <v>#N/A</v>
      </c>
      <c r="Y261" s="4" t="e">
        <f t="shared" si="75"/>
        <v>#N/A</v>
      </c>
    </row>
    <row r="262" spans="23:25" ht="12.75">
      <c r="W262" s="3" t="e">
        <f t="shared" si="76"/>
        <v>#N/A</v>
      </c>
      <c r="X262" s="3" t="e">
        <f t="shared" si="74"/>
        <v>#N/A</v>
      </c>
      <c r="Y262" s="4" t="e">
        <f t="shared" si="75"/>
        <v>#N/A</v>
      </c>
    </row>
    <row r="263" spans="23:25" ht="12.75">
      <c r="W263" s="3" t="e">
        <f t="shared" si="76"/>
        <v>#N/A</v>
      </c>
      <c r="X263" s="3" t="e">
        <f t="shared" si="74"/>
        <v>#N/A</v>
      </c>
      <c r="Y263" s="4" t="e">
        <f t="shared" si="75"/>
        <v>#N/A</v>
      </c>
    </row>
    <row r="264" spans="23:25" ht="12.75">
      <c r="W264" s="3" t="e">
        <f t="shared" si="76"/>
        <v>#N/A</v>
      </c>
      <c r="X264" s="3" t="e">
        <f t="shared" si="74"/>
        <v>#N/A</v>
      </c>
      <c r="Y264" s="4" t="e">
        <f t="shared" si="75"/>
        <v>#N/A</v>
      </c>
    </row>
    <row r="265" spans="23:25" ht="12.75">
      <c r="W265" s="3" t="e">
        <f t="shared" si="76"/>
        <v>#N/A</v>
      </c>
      <c r="X265" s="3" t="e">
        <f t="shared" si="74"/>
        <v>#N/A</v>
      </c>
      <c r="Y265" s="4" t="e">
        <f t="shared" si="75"/>
        <v>#N/A</v>
      </c>
    </row>
    <row r="266" spans="23:25" ht="12.75">
      <c r="W266" s="3" t="e">
        <f t="shared" si="76"/>
        <v>#N/A</v>
      </c>
      <c r="X266" s="3" t="e">
        <f t="shared" si="74"/>
        <v>#N/A</v>
      </c>
      <c r="Y266" s="4" t="e">
        <f t="shared" si="75"/>
        <v>#N/A</v>
      </c>
    </row>
    <row r="267" spans="23:25" ht="12.75">
      <c r="W267" s="3" t="e">
        <f t="shared" si="76"/>
        <v>#N/A</v>
      </c>
      <c r="X267" s="3" t="e">
        <f t="shared" si="74"/>
        <v>#N/A</v>
      </c>
      <c r="Y267" s="4" t="e">
        <f t="shared" si="75"/>
        <v>#N/A</v>
      </c>
    </row>
    <row r="268" spans="23:25" ht="12.75">
      <c r="W268" s="3" t="e">
        <f t="shared" si="76"/>
        <v>#N/A</v>
      </c>
      <c r="X268" s="3" t="e">
        <f t="shared" si="74"/>
        <v>#N/A</v>
      </c>
      <c r="Y268" s="4" t="e">
        <f t="shared" si="75"/>
        <v>#N/A</v>
      </c>
    </row>
    <row r="269" spans="23:25" ht="12.75">
      <c r="W269" s="3" t="e">
        <f t="shared" si="76"/>
        <v>#N/A</v>
      </c>
      <c r="X269" s="3" t="e">
        <f t="shared" si="74"/>
        <v>#N/A</v>
      </c>
      <c r="Y269" s="4" t="e">
        <f t="shared" si="75"/>
        <v>#N/A</v>
      </c>
    </row>
    <row r="270" spans="23:25" ht="12.75">
      <c r="W270" s="3" t="e">
        <f t="shared" si="76"/>
        <v>#N/A</v>
      </c>
      <c r="X270" s="3" t="e">
        <f t="shared" si="74"/>
        <v>#N/A</v>
      </c>
      <c r="Y270" s="4" t="e">
        <f t="shared" si="75"/>
        <v>#N/A</v>
      </c>
    </row>
    <row r="271" spans="23:25" ht="12.75">
      <c r="W271" s="3" t="e">
        <f t="shared" si="76"/>
        <v>#N/A</v>
      </c>
      <c r="X271" s="3" t="e">
        <f t="shared" si="74"/>
        <v>#N/A</v>
      </c>
      <c r="Y271" s="4" t="e">
        <f t="shared" si="75"/>
        <v>#N/A</v>
      </c>
    </row>
    <row r="272" spans="23:25" ht="12.75">
      <c r="W272" s="3" t="e">
        <f t="shared" si="76"/>
        <v>#N/A</v>
      </c>
      <c r="X272" s="3" t="e">
        <f t="shared" si="74"/>
        <v>#N/A</v>
      </c>
      <c r="Y272" s="4" t="e">
        <f t="shared" si="75"/>
        <v>#N/A</v>
      </c>
    </row>
    <row r="273" spans="23:25" ht="12.75">
      <c r="W273" s="3" t="e">
        <f t="shared" si="76"/>
        <v>#N/A</v>
      </c>
      <c r="X273" s="3" t="e">
        <f t="shared" si="74"/>
        <v>#N/A</v>
      </c>
      <c r="Y273" s="4" t="e">
        <f t="shared" si="75"/>
        <v>#N/A</v>
      </c>
    </row>
    <row r="274" spans="23:25" ht="12.75">
      <c r="W274" s="3" t="e">
        <f t="shared" si="76"/>
        <v>#N/A</v>
      </c>
      <c r="X274" s="3" t="e">
        <f t="shared" si="74"/>
        <v>#N/A</v>
      </c>
      <c r="Y274" s="4" t="e">
        <f t="shared" si="75"/>
        <v>#N/A</v>
      </c>
    </row>
    <row r="275" spans="23:25" ht="12.75">
      <c r="W275" s="3" t="e">
        <f t="shared" si="76"/>
        <v>#N/A</v>
      </c>
      <c r="X275" s="3" t="e">
        <f t="shared" si="74"/>
        <v>#N/A</v>
      </c>
      <c r="Y275" s="4" t="e">
        <f t="shared" si="75"/>
        <v>#N/A</v>
      </c>
    </row>
    <row r="276" spans="23:25" ht="12.75">
      <c r="W276" s="3" t="e">
        <f t="shared" si="76"/>
        <v>#N/A</v>
      </c>
      <c r="X276" s="3" t="e">
        <f t="shared" si="74"/>
        <v>#N/A</v>
      </c>
      <c r="Y276" s="4" t="e">
        <f t="shared" si="75"/>
        <v>#N/A</v>
      </c>
    </row>
    <row r="277" spans="23:25" ht="12.75">
      <c r="W277" s="3" t="e">
        <f t="shared" si="76"/>
        <v>#N/A</v>
      </c>
      <c r="X277" s="3" t="e">
        <f t="shared" si="74"/>
        <v>#N/A</v>
      </c>
      <c r="Y277" s="4" t="e">
        <f t="shared" si="75"/>
        <v>#N/A</v>
      </c>
    </row>
    <row r="278" spans="23:25" ht="12.75">
      <c r="W278" s="3" t="e">
        <f t="shared" si="76"/>
        <v>#N/A</v>
      </c>
      <c r="X278" s="3" t="e">
        <f t="shared" si="74"/>
        <v>#N/A</v>
      </c>
      <c r="Y278" s="4" t="e">
        <f t="shared" si="75"/>
        <v>#N/A</v>
      </c>
    </row>
    <row r="279" spans="23:25" ht="12.75">
      <c r="W279" s="3" t="e">
        <f t="shared" si="76"/>
        <v>#N/A</v>
      </c>
      <c r="X279" s="3" t="e">
        <f t="shared" si="74"/>
        <v>#N/A</v>
      </c>
      <c r="Y279" s="4" t="e">
        <f t="shared" si="75"/>
        <v>#N/A</v>
      </c>
    </row>
    <row r="280" spans="23:25" ht="12.75">
      <c r="W280" s="3" t="e">
        <f t="shared" si="76"/>
        <v>#N/A</v>
      </c>
      <c r="X280" s="3" t="e">
        <f t="shared" si="74"/>
        <v>#N/A</v>
      </c>
      <c r="Y280" s="4" t="e">
        <f t="shared" si="75"/>
        <v>#N/A</v>
      </c>
    </row>
    <row r="281" spans="23:25" ht="12.75">
      <c r="W281" s="3" t="e">
        <f t="shared" si="76"/>
        <v>#N/A</v>
      </c>
      <c r="X281" s="3" t="e">
        <f t="shared" si="74"/>
        <v>#N/A</v>
      </c>
      <c r="Y281" s="4" t="e">
        <f t="shared" si="75"/>
        <v>#N/A</v>
      </c>
    </row>
    <row r="282" spans="23:25" ht="12.75">
      <c r="W282" s="3" t="e">
        <f t="shared" si="76"/>
        <v>#N/A</v>
      </c>
      <c r="X282" s="3" t="e">
        <f t="shared" si="74"/>
        <v>#N/A</v>
      </c>
      <c r="Y282" s="4" t="e">
        <f t="shared" si="75"/>
        <v>#N/A</v>
      </c>
    </row>
    <row r="283" spans="23:25" ht="12.75">
      <c r="W283" s="3" t="e">
        <f t="shared" si="76"/>
        <v>#N/A</v>
      </c>
      <c r="X283" s="3" t="e">
        <f t="shared" si="74"/>
        <v>#N/A</v>
      </c>
      <c r="Y283" s="4" t="e">
        <f t="shared" si="75"/>
        <v>#N/A</v>
      </c>
    </row>
    <row r="284" spans="23:25" ht="12.75">
      <c r="W284" s="3" t="e">
        <f t="shared" si="76"/>
        <v>#N/A</v>
      </c>
      <c r="X284" s="3" t="e">
        <f t="shared" si="74"/>
        <v>#N/A</v>
      </c>
      <c r="Y284" s="4" t="e">
        <f t="shared" si="75"/>
        <v>#N/A</v>
      </c>
    </row>
    <row r="285" spans="23:25" ht="12.75">
      <c r="W285" s="3" t="e">
        <f t="shared" si="76"/>
        <v>#N/A</v>
      </c>
      <c r="X285" s="3" t="e">
        <f t="shared" si="74"/>
        <v>#N/A</v>
      </c>
      <c r="Y285" s="4" t="e">
        <f t="shared" si="75"/>
        <v>#N/A</v>
      </c>
    </row>
    <row r="286" spans="23:25" ht="12.75">
      <c r="W286" s="3" t="e">
        <f t="shared" si="76"/>
        <v>#N/A</v>
      </c>
      <c r="X286" s="3" t="e">
        <f t="shared" si="74"/>
        <v>#N/A</v>
      </c>
      <c r="Y286" s="4" t="e">
        <f t="shared" si="75"/>
        <v>#N/A</v>
      </c>
    </row>
    <row r="287" spans="23:25" ht="12.75">
      <c r="W287" s="3" t="e">
        <f t="shared" si="76"/>
        <v>#N/A</v>
      </c>
      <c r="X287" s="3" t="e">
        <f t="shared" si="74"/>
        <v>#N/A</v>
      </c>
      <c r="Y287" s="4" t="e">
        <f t="shared" si="75"/>
        <v>#N/A</v>
      </c>
    </row>
    <row r="288" spans="23:25" ht="12.75">
      <c r="W288" s="3" t="e">
        <f t="shared" si="76"/>
        <v>#N/A</v>
      </c>
      <c r="X288" s="3" t="e">
        <f t="shared" si="74"/>
        <v>#N/A</v>
      </c>
      <c r="Y288" s="4" t="e">
        <f t="shared" si="75"/>
        <v>#N/A</v>
      </c>
    </row>
    <row r="289" spans="23:25" ht="12.75">
      <c r="W289" s="3" t="e">
        <f t="shared" si="76"/>
        <v>#N/A</v>
      </c>
      <c r="X289" s="3" t="e">
        <f t="shared" si="74"/>
        <v>#N/A</v>
      </c>
      <c r="Y289" s="4" t="e">
        <f t="shared" si="75"/>
        <v>#N/A</v>
      </c>
    </row>
    <row r="290" spans="23:25" ht="12.75">
      <c r="W290" s="3" t="e">
        <f t="shared" si="76"/>
        <v>#N/A</v>
      </c>
      <c r="X290" s="3" t="e">
        <f t="shared" si="74"/>
        <v>#N/A</v>
      </c>
      <c r="Y290" s="4" t="e">
        <f t="shared" si="75"/>
        <v>#N/A</v>
      </c>
    </row>
    <row r="291" spans="23:25" ht="12.75">
      <c r="W291" s="3" t="e">
        <f t="shared" si="76"/>
        <v>#N/A</v>
      </c>
      <c r="X291" s="3" t="e">
        <f t="shared" si="74"/>
        <v>#N/A</v>
      </c>
      <c r="Y291" s="4" t="e">
        <f t="shared" si="75"/>
        <v>#N/A</v>
      </c>
    </row>
    <row r="292" spans="23:25" ht="12.75">
      <c r="W292" s="3" t="e">
        <f t="shared" si="76"/>
        <v>#N/A</v>
      </c>
      <c r="X292" s="3" t="e">
        <f t="shared" si="74"/>
        <v>#N/A</v>
      </c>
      <c r="Y292" s="4" t="e">
        <f t="shared" si="75"/>
        <v>#N/A</v>
      </c>
    </row>
    <row r="293" spans="23:25" ht="12.75">
      <c r="W293" s="3" t="e">
        <f t="shared" si="76"/>
        <v>#N/A</v>
      </c>
      <c r="X293" s="3" t="e">
        <f t="shared" si="74"/>
        <v>#N/A</v>
      </c>
      <c r="Y293" s="4" t="e">
        <f t="shared" si="75"/>
        <v>#N/A</v>
      </c>
    </row>
    <row r="294" spans="23:25" ht="12.75">
      <c r="W294" s="3" t="e">
        <f t="shared" si="76"/>
        <v>#N/A</v>
      </c>
      <c r="X294" s="3" t="e">
        <f t="shared" si="74"/>
        <v>#N/A</v>
      </c>
      <c r="Y294" s="4" t="e">
        <f t="shared" si="75"/>
        <v>#N/A</v>
      </c>
    </row>
    <row r="295" spans="23:25" ht="12.75">
      <c r="W295" s="3" t="e">
        <f t="shared" si="76"/>
        <v>#N/A</v>
      </c>
      <c r="X295" s="3" t="e">
        <f t="shared" si="74"/>
        <v>#N/A</v>
      </c>
      <c r="Y295" s="4" t="e">
        <f t="shared" si="75"/>
        <v>#N/A</v>
      </c>
    </row>
    <row r="296" spans="23:25" ht="12.75">
      <c r="W296" s="3" t="e">
        <f t="shared" si="76"/>
        <v>#N/A</v>
      </c>
      <c r="X296" s="3" t="e">
        <f t="shared" si="74"/>
        <v>#N/A</v>
      </c>
      <c r="Y296" s="4" t="e">
        <f t="shared" si="75"/>
        <v>#N/A</v>
      </c>
    </row>
    <row r="297" spans="23:25" ht="12.75">
      <c r="W297" s="3" t="e">
        <f t="shared" si="76"/>
        <v>#N/A</v>
      </c>
      <c r="X297" s="3" t="e">
        <f t="shared" si="74"/>
        <v>#N/A</v>
      </c>
      <c r="Y297" s="4" t="e">
        <f t="shared" si="75"/>
        <v>#N/A</v>
      </c>
    </row>
    <row r="298" spans="23:25" ht="12.75">
      <c r="W298" s="3" t="e">
        <f t="shared" si="76"/>
        <v>#N/A</v>
      </c>
      <c r="X298" s="3" t="e">
        <f t="shared" si="74"/>
        <v>#N/A</v>
      </c>
      <c r="Y298" s="4" t="e">
        <f t="shared" si="75"/>
        <v>#N/A</v>
      </c>
    </row>
    <row r="299" spans="23:25" ht="12.75">
      <c r="W299" s="3" t="e">
        <f t="shared" si="76"/>
        <v>#N/A</v>
      </c>
      <c r="X299" s="3" t="e">
        <f t="shared" si="74"/>
        <v>#N/A</v>
      </c>
      <c r="Y299" s="4" t="e">
        <f t="shared" si="75"/>
        <v>#N/A</v>
      </c>
    </row>
    <row r="300" spans="23:25" ht="12.75">
      <c r="W300" s="3" t="e">
        <f t="shared" si="76"/>
        <v>#N/A</v>
      </c>
      <c r="X300" s="3" t="e">
        <f t="shared" si="74"/>
        <v>#N/A</v>
      </c>
      <c r="Y300" s="4" t="e">
        <f t="shared" si="75"/>
        <v>#N/A</v>
      </c>
    </row>
    <row r="301" spans="23:25" ht="12.75">
      <c r="W301" s="3" t="e">
        <f t="shared" si="76"/>
        <v>#N/A</v>
      </c>
      <c r="X301" s="3" t="e">
        <f t="shared" si="74"/>
        <v>#N/A</v>
      </c>
      <c r="Y301" s="4" t="e">
        <f t="shared" si="75"/>
        <v>#N/A</v>
      </c>
    </row>
    <row r="302" spans="23:25" ht="12.75">
      <c r="W302" s="3" t="e">
        <f t="shared" si="76"/>
        <v>#N/A</v>
      </c>
      <c r="X302" s="3" t="e">
        <f t="shared" si="74"/>
        <v>#N/A</v>
      </c>
      <c r="Y302" s="4" t="e">
        <f t="shared" si="75"/>
        <v>#N/A</v>
      </c>
    </row>
    <row r="303" spans="23:25" ht="12.75">
      <c r="W303" s="3" t="e">
        <f t="shared" si="76"/>
        <v>#N/A</v>
      </c>
      <c r="X303" s="3" t="e">
        <f t="shared" si="74"/>
        <v>#N/A</v>
      </c>
      <c r="Y303" s="4" t="e">
        <f t="shared" si="75"/>
        <v>#N/A</v>
      </c>
    </row>
    <row r="304" spans="23:25" ht="12.75">
      <c r="W304" s="3" t="e">
        <f t="shared" si="76"/>
        <v>#N/A</v>
      </c>
      <c r="X304" s="3" t="e">
        <f t="shared" si="74"/>
        <v>#N/A</v>
      </c>
      <c r="Y304" s="4" t="e">
        <f t="shared" si="75"/>
        <v>#N/A</v>
      </c>
    </row>
    <row r="305" spans="23:25" ht="12.75">
      <c r="W305" s="3" t="e">
        <f t="shared" si="76"/>
        <v>#N/A</v>
      </c>
      <c r="X305" s="3" t="e">
        <f t="shared" si="74"/>
        <v>#N/A</v>
      </c>
      <c r="Y305" s="4" t="e">
        <f t="shared" si="75"/>
        <v>#N/A</v>
      </c>
    </row>
    <row r="306" spans="23:25" ht="12.75">
      <c r="W306" s="3" t="e">
        <f t="shared" si="76"/>
        <v>#N/A</v>
      </c>
      <c r="X306" s="3" t="e">
        <f t="shared" si="74"/>
        <v>#N/A</v>
      </c>
      <c r="Y306" s="4" t="e">
        <f t="shared" si="75"/>
        <v>#N/A</v>
      </c>
    </row>
    <row r="307" spans="23:25" ht="12.75">
      <c r="W307" s="3" t="e">
        <f t="shared" si="76"/>
        <v>#N/A</v>
      </c>
      <c r="X307" s="3" t="e">
        <f t="shared" si="74"/>
        <v>#N/A</v>
      </c>
      <c r="Y307" s="4" t="e">
        <f t="shared" si="75"/>
        <v>#N/A</v>
      </c>
    </row>
    <row r="308" spans="23:25" ht="12.75">
      <c r="W308" s="3" t="e">
        <f t="shared" si="76"/>
        <v>#N/A</v>
      </c>
      <c r="X308" s="3" t="e">
        <f t="shared" si="74"/>
        <v>#N/A</v>
      </c>
      <c r="Y308" s="4" t="e">
        <f t="shared" si="75"/>
        <v>#N/A</v>
      </c>
    </row>
    <row r="309" spans="23:25" ht="12.75">
      <c r="W309" s="3" t="e">
        <f t="shared" si="76"/>
        <v>#N/A</v>
      </c>
      <c r="X309" s="3" t="e">
        <f t="shared" si="74"/>
        <v>#N/A</v>
      </c>
      <c r="Y309" s="4" t="e">
        <f t="shared" si="75"/>
        <v>#N/A</v>
      </c>
    </row>
    <row r="310" spans="23:25" ht="12.75">
      <c r="W310" s="3" t="e">
        <f t="shared" si="76"/>
        <v>#N/A</v>
      </c>
      <c r="X310" s="3" t="e">
        <f t="shared" si="74"/>
        <v>#N/A</v>
      </c>
      <c r="Y310" s="4" t="e">
        <f t="shared" si="75"/>
        <v>#N/A</v>
      </c>
    </row>
    <row r="311" spans="23:25" ht="12.75">
      <c r="W311" s="3" t="e">
        <f t="shared" si="76"/>
        <v>#N/A</v>
      </c>
      <c r="X311" s="3" t="e">
        <f t="shared" si="74"/>
        <v>#N/A</v>
      </c>
      <c r="Y311" s="4" t="e">
        <f t="shared" si="75"/>
        <v>#N/A</v>
      </c>
    </row>
    <row r="312" spans="23:25" ht="12.75">
      <c r="W312" s="3" t="e">
        <f t="shared" si="76"/>
        <v>#N/A</v>
      </c>
      <c r="X312" s="3" t="e">
        <f t="shared" si="74"/>
        <v>#N/A</v>
      </c>
      <c r="Y312" s="4" t="e">
        <f t="shared" si="75"/>
        <v>#N/A</v>
      </c>
    </row>
    <row r="313" spans="23:25" ht="12.75">
      <c r="W313" s="3" t="e">
        <f t="shared" si="76"/>
        <v>#N/A</v>
      </c>
      <c r="X313" s="3" t="e">
        <f t="shared" si="74"/>
        <v>#N/A</v>
      </c>
      <c r="Y313" s="4" t="e">
        <f t="shared" si="75"/>
        <v>#N/A</v>
      </c>
    </row>
    <row r="314" spans="23:25" ht="12.75">
      <c r="W314" s="3" t="e">
        <f t="shared" si="76"/>
        <v>#N/A</v>
      </c>
      <c r="X314" s="3" t="e">
        <f t="shared" si="74"/>
        <v>#N/A</v>
      </c>
      <c r="Y314" s="4" t="e">
        <f t="shared" si="75"/>
        <v>#N/A</v>
      </c>
    </row>
    <row r="315" spans="23:25" ht="12.75">
      <c r="W315" s="3" t="e">
        <f t="shared" si="76"/>
        <v>#N/A</v>
      </c>
      <c r="X315" s="3" t="e">
        <f t="shared" si="74"/>
        <v>#N/A</v>
      </c>
      <c r="Y315" s="4" t="e">
        <f t="shared" si="75"/>
        <v>#N/A</v>
      </c>
    </row>
    <row r="316" spans="23:25" ht="12.75">
      <c r="W316" s="3" t="e">
        <f t="shared" si="76"/>
        <v>#N/A</v>
      </c>
      <c r="X316" s="3" t="e">
        <f t="shared" si="74"/>
        <v>#N/A</v>
      </c>
      <c r="Y316" s="4" t="e">
        <f t="shared" si="75"/>
        <v>#N/A</v>
      </c>
    </row>
    <row r="317" spans="23:25" ht="12.75">
      <c r="W317" s="3" t="e">
        <f t="shared" si="76"/>
        <v>#N/A</v>
      </c>
      <c r="X317" s="3" t="e">
        <f t="shared" si="74"/>
        <v>#N/A</v>
      </c>
      <c r="Y317" s="4" t="e">
        <f t="shared" si="75"/>
        <v>#N/A</v>
      </c>
    </row>
    <row r="318" spans="23:25" ht="12.75">
      <c r="W318" s="3" t="e">
        <f t="shared" si="76"/>
        <v>#N/A</v>
      </c>
      <c r="X318" s="3" t="e">
        <f t="shared" si="74"/>
        <v>#N/A</v>
      </c>
      <c r="Y318" s="4" t="e">
        <f t="shared" si="75"/>
        <v>#N/A</v>
      </c>
    </row>
    <row r="319" spans="23:25" ht="12.75">
      <c r="W319" s="3" t="e">
        <f t="shared" si="76"/>
        <v>#N/A</v>
      </c>
      <c r="X319" s="3" t="e">
        <f t="shared" si="74"/>
        <v>#N/A</v>
      </c>
      <c r="Y319" s="4" t="e">
        <f t="shared" si="75"/>
        <v>#N/A</v>
      </c>
    </row>
    <row r="320" spans="23:25" ht="12.75">
      <c r="W320" s="3" t="e">
        <f t="shared" si="76"/>
        <v>#N/A</v>
      </c>
      <c r="X320" s="3" t="e">
        <f t="shared" si="74"/>
        <v>#N/A</v>
      </c>
      <c r="Y320" s="4" t="e">
        <f t="shared" si="75"/>
        <v>#N/A</v>
      </c>
    </row>
    <row r="321" spans="23:25" ht="12.75">
      <c r="W321" s="3" t="e">
        <f t="shared" si="76"/>
        <v>#N/A</v>
      </c>
      <c r="X321" s="3" t="e">
        <f t="shared" si="74"/>
        <v>#N/A</v>
      </c>
      <c r="Y321" s="4" t="e">
        <f t="shared" si="75"/>
        <v>#N/A</v>
      </c>
    </row>
    <row r="322" spans="23:25" ht="12.75">
      <c r="W322" s="3" t="e">
        <f t="shared" si="76"/>
        <v>#N/A</v>
      </c>
      <c r="X322" s="3" t="e">
        <f t="shared" si="74"/>
        <v>#N/A</v>
      </c>
      <c r="Y322" s="4" t="e">
        <f t="shared" si="75"/>
        <v>#N/A</v>
      </c>
    </row>
    <row r="323" spans="23:25" ht="12.75">
      <c r="W323" s="3" t="e">
        <f t="shared" si="76"/>
        <v>#N/A</v>
      </c>
      <c r="X323" s="3" t="e">
        <f t="shared" si="74"/>
        <v>#N/A</v>
      </c>
      <c r="Y323" s="4" t="e">
        <f t="shared" si="75"/>
        <v>#N/A</v>
      </c>
    </row>
    <row r="324" spans="23:25" ht="12.75">
      <c r="W324" s="3" t="e">
        <f t="shared" si="76"/>
        <v>#N/A</v>
      </c>
      <c r="X324" s="3" t="e">
        <f aca="true" t="shared" si="77" ref="X324:X353">18+2.5*(1-COS(2*PI()*(2*C$2*(COS(Y324))/I$2)))</f>
        <v>#N/A</v>
      </c>
      <c r="Y324" s="4" t="e">
        <f aca="true" t="shared" si="78" ref="Y324:Y353">ATAN(W324/10)</f>
        <v>#N/A</v>
      </c>
    </row>
    <row r="325" spans="23:25" ht="12.75">
      <c r="W325" s="3" t="e">
        <f aca="true" t="shared" si="79" ref="W325:W353">W324+0.02</f>
        <v>#N/A</v>
      </c>
      <c r="X325" s="3" t="e">
        <f t="shared" si="77"/>
        <v>#N/A</v>
      </c>
      <c r="Y325" s="4" t="e">
        <f t="shared" si="78"/>
        <v>#N/A</v>
      </c>
    </row>
    <row r="326" spans="23:25" ht="12.75">
      <c r="W326" s="3" t="e">
        <f t="shared" si="79"/>
        <v>#N/A</v>
      </c>
      <c r="X326" s="3" t="e">
        <f t="shared" si="77"/>
        <v>#N/A</v>
      </c>
      <c r="Y326" s="4" t="e">
        <f t="shared" si="78"/>
        <v>#N/A</v>
      </c>
    </row>
    <row r="327" spans="23:25" ht="12.75">
      <c r="W327" s="3" t="e">
        <f t="shared" si="79"/>
        <v>#N/A</v>
      </c>
      <c r="X327" s="3" t="e">
        <f t="shared" si="77"/>
        <v>#N/A</v>
      </c>
      <c r="Y327" s="4" t="e">
        <f t="shared" si="78"/>
        <v>#N/A</v>
      </c>
    </row>
    <row r="328" spans="23:25" ht="12.75">
      <c r="W328" s="3" t="e">
        <f t="shared" si="79"/>
        <v>#N/A</v>
      </c>
      <c r="X328" s="3" t="e">
        <f t="shared" si="77"/>
        <v>#N/A</v>
      </c>
      <c r="Y328" s="4" t="e">
        <f t="shared" si="78"/>
        <v>#N/A</v>
      </c>
    </row>
    <row r="329" spans="23:25" ht="12.75">
      <c r="W329" s="3" t="e">
        <f t="shared" si="79"/>
        <v>#N/A</v>
      </c>
      <c r="X329" s="3" t="e">
        <f t="shared" si="77"/>
        <v>#N/A</v>
      </c>
      <c r="Y329" s="4" t="e">
        <f t="shared" si="78"/>
        <v>#N/A</v>
      </c>
    </row>
    <row r="330" spans="23:25" ht="12.75">
      <c r="W330" s="3" t="e">
        <f t="shared" si="79"/>
        <v>#N/A</v>
      </c>
      <c r="X330" s="3" t="e">
        <f t="shared" si="77"/>
        <v>#N/A</v>
      </c>
      <c r="Y330" s="4" t="e">
        <f t="shared" si="78"/>
        <v>#N/A</v>
      </c>
    </row>
    <row r="331" spans="23:25" ht="12.75">
      <c r="W331" s="3" t="e">
        <f t="shared" si="79"/>
        <v>#N/A</v>
      </c>
      <c r="X331" s="3" t="e">
        <f t="shared" si="77"/>
        <v>#N/A</v>
      </c>
      <c r="Y331" s="4" t="e">
        <f t="shared" si="78"/>
        <v>#N/A</v>
      </c>
    </row>
    <row r="332" spans="23:25" ht="12.75">
      <c r="W332" s="3" t="e">
        <f t="shared" si="79"/>
        <v>#N/A</v>
      </c>
      <c r="X332" s="3" t="e">
        <f t="shared" si="77"/>
        <v>#N/A</v>
      </c>
      <c r="Y332" s="4" t="e">
        <f t="shared" si="78"/>
        <v>#N/A</v>
      </c>
    </row>
    <row r="333" spans="23:25" ht="12.75">
      <c r="W333" s="3" t="e">
        <f t="shared" si="79"/>
        <v>#N/A</v>
      </c>
      <c r="X333" s="3" t="e">
        <f t="shared" si="77"/>
        <v>#N/A</v>
      </c>
      <c r="Y333" s="4" t="e">
        <f t="shared" si="78"/>
        <v>#N/A</v>
      </c>
    </row>
    <row r="334" spans="23:25" ht="12.75">
      <c r="W334" s="3" t="e">
        <f t="shared" si="79"/>
        <v>#N/A</v>
      </c>
      <c r="X334" s="3" t="e">
        <f t="shared" si="77"/>
        <v>#N/A</v>
      </c>
      <c r="Y334" s="4" t="e">
        <f t="shared" si="78"/>
        <v>#N/A</v>
      </c>
    </row>
    <row r="335" spans="23:25" ht="12.75">
      <c r="W335" s="3" t="e">
        <f t="shared" si="79"/>
        <v>#N/A</v>
      </c>
      <c r="X335" s="3" t="e">
        <f t="shared" si="77"/>
        <v>#N/A</v>
      </c>
      <c r="Y335" s="4" t="e">
        <f t="shared" si="78"/>
        <v>#N/A</v>
      </c>
    </row>
    <row r="336" spans="23:25" ht="12.75">
      <c r="W336" s="3" t="e">
        <f t="shared" si="79"/>
        <v>#N/A</v>
      </c>
      <c r="X336" s="3" t="e">
        <f t="shared" si="77"/>
        <v>#N/A</v>
      </c>
      <c r="Y336" s="4" t="e">
        <f t="shared" si="78"/>
        <v>#N/A</v>
      </c>
    </row>
    <row r="337" spans="23:25" ht="12.75">
      <c r="W337" s="3" t="e">
        <f t="shared" si="79"/>
        <v>#N/A</v>
      </c>
      <c r="X337" s="3" t="e">
        <f t="shared" si="77"/>
        <v>#N/A</v>
      </c>
      <c r="Y337" s="4" t="e">
        <f t="shared" si="78"/>
        <v>#N/A</v>
      </c>
    </row>
    <row r="338" spans="23:25" ht="12.75">
      <c r="W338" s="3" t="e">
        <f t="shared" si="79"/>
        <v>#N/A</v>
      </c>
      <c r="X338" s="3" t="e">
        <f t="shared" si="77"/>
        <v>#N/A</v>
      </c>
      <c r="Y338" s="4" t="e">
        <f t="shared" si="78"/>
        <v>#N/A</v>
      </c>
    </row>
    <row r="339" spans="23:25" ht="12.75">
      <c r="W339" s="3" t="e">
        <f t="shared" si="79"/>
        <v>#N/A</v>
      </c>
      <c r="X339" s="3" t="e">
        <f t="shared" si="77"/>
        <v>#N/A</v>
      </c>
      <c r="Y339" s="4" t="e">
        <f t="shared" si="78"/>
        <v>#N/A</v>
      </c>
    </row>
    <row r="340" spans="23:25" ht="12.75">
      <c r="W340" s="3" t="e">
        <f t="shared" si="79"/>
        <v>#N/A</v>
      </c>
      <c r="X340" s="3" t="e">
        <f t="shared" si="77"/>
        <v>#N/A</v>
      </c>
      <c r="Y340" s="4" t="e">
        <f t="shared" si="78"/>
        <v>#N/A</v>
      </c>
    </row>
    <row r="341" spans="23:25" ht="12.75">
      <c r="W341" s="3" t="e">
        <f t="shared" si="79"/>
        <v>#N/A</v>
      </c>
      <c r="X341" s="3" t="e">
        <f t="shared" si="77"/>
        <v>#N/A</v>
      </c>
      <c r="Y341" s="4" t="e">
        <f t="shared" si="78"/>
        <v>#N/A</v>
      </c>
    </row>
    <row r="342" spans="23:25" ht="12.75">
      <c r="W342" s="3" t="e">
        <f t="shared" si="79"/>
        <v>#N/A</v>
      </c>
      <c r="X342" s="3" t="e">
        <f t="shared" si="77"/>
        <v>#N/A</v>
      </c>
      <c r="Y342" s="4" t="e">
        <f t="shared" si="78"/>
        <v>#N/A</v>
      </c>
    </row>
    <row r="343" spans="23:25" ht="12.75">
      <c r="W343" s="3" t="e">
        <f t="shared" si="79"/>
        <v>#N/A</v>
      </c>
      <c r="X343" s="3" t="e">
        <f t="shared" si="77"/>
        <v>#N/A</v>
      </c>
      <c r="Y343" s="4" t="e">
        <f t="shared" si="78"/>
        <v>#N/A</v>
      </c>
    </row>
    <row r="344" spans="23:25" ht="12.75">
      <c r="W344" s="3" t="e">
        <f t="shared" si="79"/>
        <v>#N/A</v>
      </c>
      <c r="X344" s="3" t="e">
        <f t="shared" si="77"/>
        <v>#N/A</v>
      </c>
      <c r="Y344" s="4" t="e">
        <f t="shared" si="78"/>
        <v>#N/A</v>
      </c>
    </row>
    <row r="345" spans="23:25" ht="12.75">
      <c r="W345" s="3" t="e">
        <f t="shared" si="79"/>
        <v>#N/A</v>
      </c>
      <c r="X345" s="3" t="e">
        <f t="shared" si="77"/>
        <v>#N/A</v>
      </c>
      <c r="Y345" s="4" t="e">
        <f t="shared" si="78"/>
        <v>#N/A</v>
      </c>
    </row>
    <row r="346" spans="23:25" ht="12.75">
      <c r="W346" s="3" t="e">
        <f t="shared" si="79"/>
        <v>#N/A</v>
      </c>
      <c r="X346" s="3" t="e">
        <f t="shared" si="77"/>
        <v>#N/A</v>
      </c>
      <c r="Y346" s="4" t="e">
        <f t="shared" si="78"/>
        <v>#N/A</v>
      </c>
    </row>
    <row r="347" spans="23:25" ht="12.75">
      <c r="W347" s="3" t="e">
        <f t="shared" si="79"/>
        <v>#N/A</v>
      </c>
      <c r="X347" s="3" t="e">
        <f t="shared" si="77"/>
        <v>#N/A</v>
      </c>
      <c r="Y347" s="4" t="e">
        <f t="shared" si="78"/>
        <v>#N/A</v>
      </c>
    </row>
    <row r="348" spans="23:25" ht="12.75">
      <c r="W348" s="3" t="e">
        <f t="shared" si="79"/>
        <v>#N/A</v>
      </c>
      <c r="X348" s="3" t="e">
        <f t="shared" si="77"/>
        <v>#N/A</v>
      </c>
      <c r="Y348" s="4" t="e">
        <f t="shared" si="78"/>
        <v>#N/A</v>
      </c>
    </row>
    <row r="349" spans="23:25" ht="12.75">
      <c r="W349" s="3" t="e">
        <f t="shared" si="79"/>
        <v>#N/A</v>
      </c>
      <c r="X349" s="3" t="e">
        <f t="shared" si="77"/>
        <v>#N/A</v>
      </c>
      <c r="Y349" s="4" t="e">
        <f t="shared" si="78"/>
        <v>#N/A</v>
      </c>
    </row>
    <row r="350" spans="23:25" ht="12.75">
      <c r="W350" s="3" t="e">
        <f t="shared" si="79"/>
        <v>#N/A</v>
      </c>
      <c r="X350" s="3" t="e">
        <f t="shared" si="77"/>
        <v>#N/A</v>
      </c>
      <c r="Y350" s="4" t="e">
        <f t="shared" si="78"/>
        <v>#N/A</v>
      </c>
    </row>
    <row r="351" spans="23:25" ht="12.75">
      <c r="W351" s="3" t="e">
        <f t="shared" si="79"/>
        <v>#N/A</v>
      </c>
      <c r="X351" s="3" t="e">
        <f t="shared" si="77"/>
        <v>#N/A</v>
      </c>
      <c r="Y351" s="4" t="e">
        <f t="shared" si="78"/>
        <v>#N/A</v>
      </c>
    </row>
    <row r="352" spans="23:25" ht="12.75">
      <c r="W352" s="3" t="e">
        <f t="shared" si="79"/>
        <v>#N/A</v>
      </c>
      <c r="X352" s="3" t="e">
        <f t="shared" si="77"/>
        <v>#N/A</v>
      </c>
      <c r="Y352" s="4" t="e">
        <f t="shared" si="78"/>
        <v>#N/A</v>
      </c>
    </row>
    <row r="353" spans="23:25" ht="12.75">
      <c r="W353" s="3" t="e">
        <f t="shared" si="79"/>
        <v>#N/A</v>
      </c>
      <c r="X353" s="3" t="e">
        <f t="shared" si="77"/>
        <v>#N/A</v>
      </c>
      <c r="Y353" s="4" t="e">
        <f t="shared" si="78"/>
        <v>#N/A</v>
      </c>
    </row>
    <row r="354" ht="12.75">
      <c r="W354" s="3"/>
    </row>
    <row r="355" ht="12.75">
      <c r="W355" s="3"/>
    </row>
    <row r="356" ht="12.75">
      <c r="W356" s="3"/>
    </row>
    <row r="357" ht="12.75">
      <c r="W357" s="3"/>
    </row>
    <row r="358" ht="12.75">
      <c r="W358" s="3"/>
    </row>
    <row r="359" ht="12.75">
      <c r="W359" s="3"/>
    </row>
    <row r="360" ht="12.75">
      <c r="W360" s="3"/>
    </row>
    <row r="361" ht="12.75">
      <c r="W361" s="3"/>
    </row>
    <row r="362" ht="12.75">
      <c r="W362" s="3"/>
    </row>
    <row r="363" ht="12.75">
      <c r="W363" s="3"/>
    </row>
    <row r="364" ht="12.75">
      <c r="W364" s="3"/>
    </row>
    <row r="365" ht="12.75">
      <c r="W365" s="3"/>
    </row>
    <row r="366" ht="12.75">
      <c r="W366" s="3"/>
    </row>
    <row r="367" ht="12.75">
      <c r="W367" s="3"/>
    </row>
    <row r="368" ht="12.75">
      <c r="W368" s="3"/>
    </row>
    <row r="369" ht="12.75">
      <c r="W369" s="3"/>
    </row>
    <row r="370" ht="12.75">
      <c r="W370" s="3"/>
    </row>
    <row r="371" ht="12.75">
      <c r="W371" s="3"/>
    </row>
    <row r="372" ht="12.75">
      <c r="W372" s="3"/>
    </row>
    <row r="373" ht="12.75">
      <c r="W373" s="3"/>
    </row>
    <row r="374" ht="12.75">
      <c r="W374" s="3"/>
    </row>
    <row r="375" ht="12.75">
      <c r="W375" s="3"/>
    </row>
    <row r="376" ht="12.75">
      <c r="W376" s="3"/>
    </row>
    <row r="377" ht="12.75">
      <c r="W377" s="3"/>
    </row>
    <row r="378" ht="12.75">
      <c r="W378" s="3"/>
    </row>
    <row r="379" ht="12.75">
      <c r="W379" s="3"/>
    </row>
    <row r="380" ht="12.75">
      <c r="W380" s="3"/>
    </row>
    <row r="381" ht="12.75">
      <c r="W381" s="3"/>
    </row>
    <row r="382" ht="12.75">
      <c r="W382" s="3"/>
    </row>
    <row r="383" ht="12.75">
      <c r="W383" s="3"/>
    </row>
    <row r="384" ht="12.75">
      <c r="W384" s="3"/>
    </row>
    <row r="385" ht="12.75">
      <c r="W385" s="3"/>
    </row>
    <row r="386" ht="12.75">
      <c r="W386" s="3"/>
    </row>
    <row r="387" ht="12.75">
      <c r="W387" s="3"/>
    </row>
    <row r="388" ht="12.75">
      <c r="W388" s="3"/>
    </row>
    <row r="389" ht="12.75">
      <c r="W389" s="3"/>
    </row>
    <row r="390" ht="12.75">
      <c r="W390" s="3"/>
    </row>
    <row r="391" ht="12.75">
      <c r="W391" s="3"/>
    </row>
    <row r="392" ht="12.75">
      <c r="W392" s="3"/>
    </row>
    <row r="393" ht="12.75">
      <c r="W393" s="3"/>
    </row>
    <row r="394" ht="12.75">
      <c r="W394" s="3"/>
    </row>
    <row r="395" ht="12.75">
      <c r="W395" s="3"/>
    </row>
    <row r="396" ht="12.75">
      <c r="W396" s="3"/>
    </row>
    <row r="397" ht="12.75">
      <c r="W397" s="3"/>
    </row>
    <row r="398" ht="12.75">
      <c r="W398" s="3"/>
    </row>
    <row r="399" ht="12.75">
      <c r="W399" s="3"/>
    </row>
    <row r="400" ht="12.75">
      <c r="W400" s="3"/>
    </row>
    <row r="401" ht="12.75">
      <c r="W401" s="3"/>
    </row>
    <row r="402" ht="12.75">
      <c r="W402" s="3"/>
    </row>
    <row r="403" ht="12.75">
      <c r="W403" s="3"/>
    </row>
    <row r="404" ht="12.75">
      <c r="W404" s="3"/>
    </row>
    <row r="405" ht="12.75">
      <c r="W405" s="3"/>
    </row>
    <row r="406" ht="12.75">
      <c r="W406" s="3"/>
    </row>
    <row r="407" ht="12.75">
      <c r="W407" s="3"/>
    </row>
    <row r="408" ht="12.75">
      <c r="W408" s="3"/>
    </row>
    <row r="409" ht="12.75">
      <c r="W409" s="3"/>
    </row>
    <row r="410" ht="12.75">
      <c r="W410" s="3"/>
    </row>
    <row r="411" ht="12.75">
      <c r="W411" s="3"/>
    </row>
    <row r="412" ht="12.75">
      <c r="W412" s="3"/>
    </row>
    <row r="413" ht="12.75">
      <c r="W413" s="3"/>
    </row>
    <row r="414" ht="12.75">
      <c r="W414" s="3"/>
    </row>
    <row r="415" ht="12.75">
      <c r="W415" s="3"/>
    </row>
    <row r="416" ht="12.75">
      <c r="W416" s="3"/>
    </row>
    <row r="417" ht="12.75">
      <c r="W417" s="3"/>
    </row>
    <row r="418" ht="12.75">
      <c r="W418" s="3"/>
    </row>
    <row r="419" ht="12.75">
      <c r="W419" s="3"/>
    </row>
    <row r="420" ht="12.75">
      <c r="W420" s="3"/>
    </row>
    <row r="421" ht="12.75">
      <c r="W421" s="3"/>
    </row>
    <row r="422" ht="12.75">
      <c r="W422" s="3"/>
    </row>
    <row r="423" ht="12.75">
      <c r="W423" s="3"/>
    </row>
    <row r="424" ht="12.75">
      <c r="W424" s="3"/>
    </row>
    <row r="425" ht="12.75">
      <c r="W425" s="3"/>
    </row>
    <row r="426" ht="12.75">
      <c r="W426" s="3"/>
    </row>
    <row r="427" ht="12.75">
      <c r="W427" s="3"/>
    </row>
    <row r="428" ht="12.75">
      <c r="W428" s="3"/>
    </row>
    <row r="429" ht="12.75">
      <c r="W429" s="3"/>
    </row>
    <row r="430" ht="12.75">
      <c r="W430" s="3"/>
    </row>
    <row r="431" ht="12.75">
      <c r="W431" s="3"/>
    </row>
    <row r="432" ht="12.75">
      <c r="W432" s="3"/>
    </row>
    <row r="433" ht="12.75">
      <c r="W433" s="3"/>
    </row>
    <row r="434" ht="12.75">
      <c r="W434" s="3"/>
    </row>
    <row r="435" ht="12.75">
      <c r="W435" s="3"/>
    </row>
    <row r="436" ht="12.75">
      <c r="W436" s="3"/>
    </row>
    <row r="437" ht="12.75">
      <c r="W437" s="3"/>
    </row>
    <row r="438" ht="12.75">
      <c r="W438" s="3"/>
    </row>
    <row r="439" ht="12.75">
      <c r="W439" s="3"/>
    </row>
    <row r="440" ht="12.75">
      <c r="W440" s="3"/>
    </row>
    <row r="441" ht="12.75">
      <c r="W441" s="3"/>
    </row>
    <row r="442" ht="12.75">
      <c r="W442" s="3"/>
    </row>
    <row r="443" ht="12.75">
      <c r="W443" s="3"/>
    </row>
    <row r="444" ht="12.75">
      <c r="W444" s="3"/>
    </row>
    <row r="445" ht="12.75">
      <c r="W445" s="3"/>
    </row>
    <row r="446" ht="12.75">
      <c r="W446" s="3"/>
    </row>
    <row r="447" ht="12.75">
      <c r="W447" s="3"/>
    </row>
    <row r="448" ht="12.75">
      <c r="W448" s="3"/>
    </row>
    <row r="449" ht="12.75">
      <c r="W449" s="3"/>
    </row>
    <row r="450" ht="12.75">
      <c r="W450" s="3"/>
    </row>
    <row r="451" ht="12.75">
      <c r="W451" s="3"/>
    </row>
    <row r="452" ht="12.75">
      <c r="W452" s="3"/>
    </row>
    <row r="453" ht="12.75">
      <c r="W453" s="3"/>
    </row>
    <row r="454" ht="12.75">
      <c r="W454" s="3"/>
    </row>
    <row r="455" ht="12.75">
      <c r="W455" s="3"/>
    </row>
    <row r="456" ht="12.75">
      <c r="W456" s="3"/>
    </row>
    <row r="457" ht="12.75">
      <c r="W457" s="3"/>
    </row>
    <row r="458" ht="12.75">
      <c r="W458" s="3"/>
    </row>
    <row r="459" ht="12.75">
      <c r="W459" s="3"/>
    </row>
    <row r="460" ht="12.75">
      <c r="W460" s="3"/>
    </row>
    <row r="461" ht="12.75">
      <c r="W461" s="3"/>
    </row>
    <row r="462" ht="12.75">
      <c r="W462" s="3"/>
    </row>
    <row r="463" ht="12.75">
      <c r="W463" s="3"/>
    </row>
    <row r="464" ht="12.75">
      <c r="W464" s="3"/>
    </row>
    <row r="465" ht="12.75">
      <c r="W465" s="3"/>
    </row>
    <row r="466" ht="12.75">
      <c r="W466" s="3"/>
    </row>
    <row r="467" ht="12.75">
      <c r="W467" s="3"/>
    </row>
    <row r="468" ht="12.75">
      <c r="W468" s="3"/>
    </row>
    <row r="469" ht="12.75">
      <c r="W469" s="3"/>
    </row>
    <row r="470" ht="12.75">
      <c r="W470" s="3"/>
    </row>
    <row r="471" ht="12.75">
      <c r="W471" s="3"/>
    </row>
    <row r="472" ht="12.75">
      <c r="W472" s="3"/>
    </row>
    <row r="473" ht="12.75">
      <c r="W473" s="3"/>
    </row>
    <row r="474" ht="12.75">
      <c r="W474" s="3"/>
    </row>
    <row r="475" ht="12.75">
      <c r="W475" s="3"/>
    </row>
    <row r="476" ht="12.75">
      <c r="W476" s="3"/>
    </row>
    <row r="477" ht="12.75">
      <c r="W477" s="3"/>
    </row>
    <row r="478" ht="12.75">
      <c r="W478" s="3"/>
    </row>
    <row r="479" ht="12.75">
      <c r="W479" s="3"/>
    </row>
    <row r="480" ht="12.75">
      <c r="W480" s="3"/>
    </row>
    <row r="481" ht="12.75">
      <c r="W481" s="3"/>
    </row>
    <row r="482" ht="12.75">
      <c r="W482" s="3"/>
    </row>
    <row r="483" ht="12.75">
      <c r="W483" s="3"/>
    </row>
    <row r="484" ht="12.75">
      <c r="W484" s="3"/>
    </row>
    <row r="485" ht="12.75">
      <c r="W485" s="3"/>
    </row>
    <row r="486" ht="12.75">
      <c r="W486" s="3"/>
    </row>
    <row r="487" ht="12.75">
      <c r="W487" s="3"/>
    </row>
    <row r="488" ht="12.75">
      <c r="W488" s="3"/>
    </row>
    <row r="489" ht="12.75">
      <c r="W489" s="3"/>
    </row>
    <row r="490" ht="12.75">
      <c r="W490" s="3"/>
    </row>
    <row r="491" ht="12.75">
      <c r="W491" s="3"/>
    </row>
    <row r="492" ht="12.75">
      <c r="W492" s="3"/>
    </row>
    <row r="493" ht="12.75">
      <c r="W493" s="3"/>
    </row>
    <row r="494" ht="12.75">
      <c r="W494" s="3"/>
    </row>
    <row r="495" ht="12.75">
      <c r="W495" s="3"/>
    </row>
    <row r="496" ht="12.75">
      <c r="W496" s="3"/>
    </row>
    <row r="497" ht="12.75">
      <c r="W497" s="3"/>
    </row>
    <row r="498" ht="12.75">
      <c r="W498" s="3"/>
    </row>
    <row r="499" ht="12.75">
      <c r="W499" s="3"/>
    </row>
    <row r="500" ht="12.75">
      <c r="W500" s="3"/>
    </row>
    <row r="501" ht="12.75">
      <c r="W501" s="3"/>
    </row>
    <row r="502" ht="12.75">
      <c r="W502" s="3"/>
    </row>
    <row r="503" ht="12.75">
      <c r="W503" s="3"/>
    </row>
    <row r="504" ht="12.75">
      <c r="W504" s="3"/>
    </row>
    <row r="505" ht="12.75">
      <c r="W505" s="3"/>
    </row>
    <row r="506" ht="12.75">
      <c r="W506" s="3"/>
    </row>
    <row r="507" ht="12.75">
      <c r="W507" s="3"/>
    </row>
    <row r="508" ht="12.75">
      <c r="W508" s="3"/>
    </row>
    <row r="509" ht="12.75">
      <c r="W509" s="3"/>
    </row>
    <row r="510" ht="12.75">
      <c r="W510" s="3"/>
    </row>
    <row r="511" ht="12.75">
      <c r="W511" s="3"/>
    </row>
    <row r="512" ht="12.75">
      <c r="W512" s="3"/>
    </row>
    <row r="513" ht="12.75">
      <c r="W513" s="3"/>
    </row>
    <row r="514" ht="12.75">
      <c r="W514" s="3"/>
    </row>
    <row r="515" ht="12.75">
      <c r="W515" s="3"/>
    </row>
    <row r="516" ht="12.75">
      <c r="W516" s="3"/>
    </row>
    <row r="517" ht="12.75">
      <c r="W517" s="3"/>
    </row>
    <row r="518" ht="12.75">
      <c r="W518" s="3"/>
    </row>
    <row r="519" ht="12.75">
      <c r="W519" s="3"/>
    </row>
    <row r="520" ht="12.75">
      <c r="W520" s="3"/>
    </row>
    <row r="521" ht="12.75">
      <c r="W521" s="3"/>
    </row>
    <row r="522" ht="12.75">
      <c r="W522" s="3"/>
    </row>
    <row r="523" ht="12.75">
      <c r="W523" s="3"/>
    </row>
    <row r="524" ht="12.75">
      <c r="W524" s="3"/>
    </row>
    <row r="525" ht="12.75">
      <c r="W525" s="3"/>
    </row>
    <row r="526" ht="12.75">
      <c r="W526" s="3"/>
    </row>
    <row r="527" ht="12.75">
      <c r="W527" s="3"/>
    </row>
    <row r="528" ht="12.75">
      <c r="W528" s="3"/>
    </row>
    <row r="529" ht="12.75">
      <c r="W529" s="3"/>
    </row>
    <row r="530" ht="12.75">
      <c r="W530" s="3"/>
    </row>
    <row r="531" ht="12.75">
      <c r="W531" s="3"/>
    </row>
    <row r="532" ht="12.75">
      <c r="W532" s="3"/>
    </row>
    <row r="533" ht="12.75">
      <c r="W533" s="3"/>
    </row>
    <row r="534" ht="12.75">
      <c r="W534" s="3"/>
    </row>
    <row r="535" ht="12.75">
      <c r="W535" s="3"/>
    </row>
    <row r="536" ht="12.75">
      <c r="W536" s="3"/>
    </row>
    <row r="537" ht="12.75">
      <c r="W537" s="3"/>
    </row>
    <row r="538" ht="12.75">
      <c r="W538" s="3"/>
    </row>
    <row r="539" ht="12.75">
      <c r="W539" s="3"/>
    </row>
    <row r="540" ht="12.75">
      <c r="W540" s="3"/>
    </row>
    <row r="541" ht="12.75">
      <c r="W541" s="3"/>
    </row>
    <row r="542" ht="12.75">
      <c r="W542" s="3"/>
    </row>
    <row r="543" ht="12.75">
      <c r="W543" s="3"/>
    </row>
    <row r="544" ht="12.75">
      <c r="W544" s="3"/>
    </row>
    <row r="545" ht="12.75">
      <c r="W545" s="3"/>
    </row>
    <row r="546" ht="12.75">
      <c r="W546" s="3"/>
    </row>
    <row r="547" ht="12.75">
      <c r="W547" s="3"/>
    </row>
    <row r="548" ht="12.75">
      <c r="W548" s="3"/>
    </row>
    <row r="549" ht="12.75">
      <c r="W549" s="3"/>
    </row>
    <row r="550" ht="12.75">
      <c r="W550" s="3"/>
    </row>
    <row r="551" ht="12.75">
      <c r="W551" s="3"/>
    </row>
    <row r="552" ht="12.75">
      <c r="W552" s="3"/>
    </row>
    <row r="553" ht="12.75">
      <c r="W553" s="3"/>
    </row>
    <row r="554" ht="12.75">
      <c r="W554" s="3"/>
    </row>
    <row r="555" ht="12.75">
      <c r="W555" s="3"/>
    </row>
    <row r="556" ht="12.75">
      <c r="W556" s="3"/>
    </row>
    <row r="557" ht="12.75">
      <c r="W557" s="3"/>
    </row>
    <row r="558" ht="12.75">
      <c r="W558" s="3"/>
    </row>
    <row r="559" ht="12.75">
      <c r="W559" s="3"/>
    </row>
    <row r="560" ht="12.75">
      <c r="W560" s="3"/>
    </row>
    <row r="561" ht="12.75">
      <c r="W561" s="3"/>
    </row>
    <row r="562" ht="12.75">
      <c r="W562" s="3"/>
    </row>
    <row r="563" ht="12.75">
      <c r="W563" s="3"/>
    </row>
    <row r="564" ht="12.75">
      <c r="W564" s="3"/>
    </row>
    <row r="565" ht="12.75">
      <c r="W565" s="3"/>
    </row>
    <row r="566" ht="12.75">
      <c r="W566" s="3"/>
    </row>
    <row r="567" ht="12.75">
      <c r="W567" s="3"/>
    </row>
    <row r="568" ht="12.75">
      <c r="W568" s="3"/>
    </row>
    <row r="569" ht="12.75">
      <c r="W569" s="3"/>
    </row>
    <row r="570" ht="12.75">
      <c r="W570" s="3"/>
    </row>
    <row r="571" ht="12.75">
      <c r="W571" s="3"/>
    </row>
    <row r="572" ht="12.75">
      <c r="W572" s="3"/>
    </row>
    <row r="573" ht="12.75">
      <c r="W573" s="3"/>
    </row>
    <row r="574" ht="12.75">
      <c r="W574" s="3"/>
    </row>
    <row r="575" ht="12.75">
      <c r="W575" s="3"/>
    </row>
    <row r="576" ht="12.75">
      <c r="W576" s="3"/>
    </row>
    <row r="577" ht="12.75">
      <c r="W577" s="3"/>
    </row>
    <row r="578" ht="12.75">
      <c r="W578" s="3"/>
    </row>
    <row r="579" ht="12.75">
      <c r="W579" s="3"/>
    </row>
    <row r="580" ht="12.75">
      <c r="W580" s="3"/>
    </row>
    <row r="581" ht="12.75">
      <c r="W581" s="3"/>
    </row>
    <row r="582" ht="12.75">
      <c r="W582" s="3"/>
    </row>
    <row r="583" ht="12.75">
      <c r="W583" s="3"/>
    </row>
    <row r="584" ht="12.75">
      <c r="W584" s="3"/>
    </row>
    <row r="585" ht="12.75">
      <c r="W585" s="3"/>
    </row>
    <row r="586" ht="12.75">
      <c r="W586" s="3"/>
    </row>
    <row r="587" ht="12.75">
      <c r="W587" s="3"/>
    </row>
    <row r="588" ht="12.75">
      <c r="W588" s="3"/>
    </row>
    <row r="589" ht="12.75">
      <c r="W589" s="3"/>
    </row>
    <row r="590" ht="12.75">
      <c r="W590" s="3"/>
    </row>
    <row r="591" ht="12.75">
      <c r="W591" s="3"/>
    </row>
    <row r="592" ht="12.75">
      <c r="W592" s="3"/>
    </row>
    <row r="593" ht="12.75">
      <c r="W593" s="3"/>
    </row>
    <row r="594" ht="12.75">
      <c r="W594" s="3"/>
    </row>
    <row r="595" ht="12.75">
      <c r="W595" s="3"/>
    </row>
    <row r="596" ht="12.75">
      <c r="W596" s="3"/>
    </row>
    <row r="597" ht="12.75">
      <c r="W597" s="3"/>
    </row>
    <row r="598" ht="12.75">
      <c r="W598" s="3"/>
    </row>
    <row r="599" ht="12.75">
      <c r="W599" s="3"/>
    </row>
    <row r="600" ht="12.75">
      <c r="W600" s="3"/>
    </row>
    <row r="601" ht="12.75">
      <c r="W601" s="3"/>
    </row>
    <row r="602" ht="12.75">
      <c r="W602" s="3"/>
    </row>
    <row r="603" ht="12.75">
      <c r="W603" s="3"/>
    </row>
    <row r="604" ht="12.75">
      <c r="W604" s="3"/>
    </row>
    <row r="605" ht="12.75">
      <c r="W605" s="3"/>
    </row>
    <row r="606" ht="12.75">
      <c r="W606" s="3"/>
    </row>
    <row r="607" ht="12.75">
      <c r="W607" s="3"/>
    </row>
    <row r="608" ht="12.75">
      <c r="W608" s="3"/>
    </row>
    <row r="609" ht="12.75">
      <c r="W609" s="3"/>
    </row>
    <row r="610" ht="12.75">
      <c r="W610" s="3"/>
    </row>
    <row r="611" ht="12.75">
      <c r="W611" s="3"/>
    </row>
    <row r="612" ht="12.75">
      <c r="W612" s="3"/>
    </row>
    <row r="613" ht="12.75">
      <c r="W613" s="3"/>
    </row>
    <row r="614" ht="12.75">
      <c r="W614" s="3"/>
    </row>
    <row r="615" ht="12.75">
      <c r="W615" s="3"/>
    </row>
    <row r="616" ht="12.75">
      <c r="W616" s="3"/>
    </row>
    <row r="617" ht="12.75">
      <c r="W617" s="3"/>
    </row>
    <row r="618" ht="12.75">
      <c r="W618" s="3"/>
    </row>
    <row r="619" ht="12.75">
      <c r="W619" s="3"/>
    </row>
    <row r="620" ht="12.75">
      <c r="W620" s="3"/>
    </row>
    <row r="621" ht="12.75">
      <c r="W621" s="3"/>
    </row>
    <row r="622" ht="12.75">
      <c r="W622" s="3"/>
    </row>
    <row r="623" ht="12.75">
      <c r="W623" s="3"/>
    </row>
    <row r="624" ht="12.75">
      <c r="W624" s="3"/>
    </row>
    <row r="625" ht="12.75">
      <c r="W625" s="3"/>
    </row>
    <row r="626" ht="12.75">
      <c r="W626" s="3"/>
    </row>
    <row r="627" ht="12.75">
      <c r="W627" s="3"/>
    </row>
    <row r="628" ht="12.75">
      <c r="W628" s="3"/>
    </row>
    <row r="629" ht="12.75">
      <c r="W629" s="3"/>
    </row>
    <row r="630" ht="12.75">
      <c r="W630" s="3"/>
    </row>
    <row r="631" ht="12.75">
      <c r="W631" s="3"/>
    </row>
    <row r="632" ht="12.75">
      <c r="W632" s="3"/>
    </row>
    <row r="633" ht="12.75">
      <c r="W633" s="3"/>
    </row>
    <row r="634" ht="12.75">
      <c r="W634" s="3"/>
    </row>
    <row r="635" ht="12.75">
      <c r="W635" s="3"/>
    </row>
    <row r="636" ht="12.75">
      <c r="W636" s="3"/>
    </row>
    <row r="637" ht="12.75">
      <c r="W637" s="3"/>
    </row>
    <row r="638" ht="12.75">
      <c r="W638" s="3"/>
    </row>
    <row r="639" ht="12.75">
      <c r="W639" s="3"/>
    </row>
    <row r="640" ht="12.75">
      <c r="W640" s="3"/>
    </row>
    <row r="641" ht="12.75">
      <c r="W641" s="3"/>
    </row>
    <row r="642" ht="12.75">
      <c r="W642" s="3"/>
    </row>
    <row r="643" ht="12.75">
      <c r="W643" s="3"/>
    </row>
    <row r="644" ht="12.75">
      <c r="W644" s="3"/>
    </row>
    <row r="645" ht="12.75">
      <c r="W645" s="3"/>
    </row>
    <row r="646" ht="12.75">
      <c r="W646" s="3"/>
    </row>
    <row r="647" ht="12.75">
      <c r="W647" s="3"/>
    </row>
    <row r="648" ht="12.75">
      <c r="W648" s="3"/>
    </row>
    <row r="649" ht="12.75">
      <c r="W649" s="3"/>
    </row>
    <row r="650" ht="12.75">
      <c r="W650" s="3"/>
    </row>
    <row r="651" ht="12.75">
      <c r="W651" s="3"/>
    </row>
    <row r="652" ht="12.75">
      <c r="W652" s="3"/>
    </row>
    <row r="653" ht="12.75">
      <c r="W653" s="3"/>
    </row>
    <row r="654" ht="12.75">
      <c r="W654" s="3"/>
    </row>
    <row r="655" ht="12.75">
      <c r="W655" s="3"/>
    </row>
    <row r="656" ht="12.75">
      <c r="W656" s="3"/>
    </row>
    <row r="657" ht="12.75">
      <c r="W657" s="3"/>
    </row>
    <row r="658" ht="12.75">
      <c r="W658" s="3"/>
    </row>
    <row r="659" ht="12.75">
      <c r="W659" s="3"/>
    </row>
    <row r="660" ht="12.75">
      <c r="W660" s="3"/>
    </row>
    <row r="661" ht="12.75">
      <c r="W661" s="3"/>
    </row>
    <row r="662" ht="12.75">
      <c r="W662" s="3"/>
    </row>
    <row r="663" ht="12.75">
      <c r="W663" s="3"/>
    </row>
    <row r="664" ht="12.75">
      <c r="W664" s="3"/>
    </row>
    <row r="665" ht="12.75">
      <c r="W665" s="3"/>
    </row>
    <row r="666" ht="12.75">
      <c r="W666" s="3"/>
    </row>
    <row r="667" ht="12.75">
      <c r="W667" s="3"/>
    </row>
    <row r="668" ht="12.75">
      <c r="W668" s="3"/>
    </row>
    <row r="669" ht="12.75">
      <c r="W669" s="3"/>
    </row>
    <row r="670" ht="12.75">
      <c r="W670" s="3"/>
    </row>
    <row r="671" ht="12.75">
      <c r="W671" s="3"/>
    </row>
    <row r="672" ht="12.75">
      <c r="W672" s="3"/>
    </row>
    <row r="673" ht="12.75">
      <c r="W673" s="3"/>
    </row>
    <row r="674" ht="12.75">
      <c r="W674" s="3"/>
    </row>
    <row r="675" ht="12.75">
      <c r="W675" s="3"/>
    </row>
    <row r="676" ht="12.75">
      <c r="W676" s="3"/>
    </row>
    <row r="677" ht="12.75">
      <c r="W677" s="3"/>
    </row>
    <row r="678" ht="12.75">
      <c r="W678" s="3"/>
    </row>
    <row r="679" ht="12.75">
      <c r="W679" s="3"/>
    </row>
    <row r="680" ht="12.75">
      <c r="W680" s="3"/>
    </row>
    <row r="681" ht="12.75">
      <c r="W681" s="3"/>
    </row>
    <row r="682" ht="12.75">
      <c r="W682" s="3"/>
    </row>
    <row r="683" ht="12.75">
      <c r="W683" s="3"/>
    </row>
    <row r="684" ht="12.75">
      <c r="W684" s="3"/>
    </row>
    <row r="685" ht="12.75">
      <c r="W685" s="3"/>
    </row>
    <row r="686" ht="12.75">
      <c r="W686" s="3"/>
    </row>
    <row r="687" ht="12.75">
      <c r="W687" s="3"/>
    </row>
    <row r="688" ht="12.75">
      <c r="W688" s="3"/>
    </row>
    <row r="689" ht="12.75">
      <c r="W689" s="3"/>
    </row>
    <row r="690" ht="12.75">
      <c r="W690" s="3"/>
    </row>
    <row r="691" ht="12.75">
      <c r="W691" s="3"/>
    </row>
    <row r="692" ht="12.75">
      <c r="W692" s="3"/>
    </row>
    <row r="693" ht="12.75">
      <c r="W693" s="3"/>
    </row>
    <row r="694" ht="12.75">
      <c r="W694" s="3"/>
    </row>
    <row r="695" ht="12.75">
      <c r="W695" s="3"/>
    </row>
    <row r="696" ht="12.75">
      <c r="W696" s="3"/>
    </row>
    <row r="697" ht="12.75">
      <c r="W697" s="3"/>
    </row>
    <row r="698" ht="12.75">
      <c r="W698" s="3"/>
    </row>
    <row r="699" ht="12.75">
      <c r="W699" s="3"/>
    </row>
    <row r="700" ht="12.75">
      <c r="W700" s="3"/>
    </row>
    <row r="701" ht="12.75">
      <c r="W701" s="3"/>
    </row>
    <row r="702" ht="12.75">
      <c r="W702" s="3"/>
    </row>
    <row r="703" ht="12.75">
      <c r="W703" s="3"/>
    </row>
    <row r="704" ht="12.75">
      <c r="W704" s="3"/>
    </row>
    <row r="705" ht="12.75">
      <c r="W705" s="3"/>
    </row>
    <row r="706" ht="12.75">
      <c r="W706" s="3"/>
    </row>
    <row r="707" ht="12.75">
      <c r="W707" s="3"/>
    </row>
    <row r="708" ht="12.75">
      <c r="W708" s="3"/>
    </row>
    <row r="709" ht="12.75">
      <c r="W709" s="3"/>
    </row>
    <row r="710" ht="12.75">
      <c r="W710" s="3"/>
    </row>
    <row r="711" ht="12.75">
      <c r="W711" s="3"/>
    </row>
    <row r="712" ht="12.75">
      <c r="W712" s="3"/>
    </row>
    <row r="713" ht="12.75">
      <c r="W713" s="3"/>
    </row>
    <row r="714" ht="12.75">
      <c r="W714" s="3"/>
    </row>
    <row r="715" ht="12.75">
      <c r="W715" s="3"/>
    </row>
    <row r="716" ht="12.75">
      <c r="W716" s="3"/>
    </row>
    <row r="717" ht="12.75">
      <c r="W717" s="3"/>
    </row>
    <row r="718" ht="12.75">
      <c r="W718" s="3"/>
    </row>
    <row r="719" ht="12.75">
      <c r="W719" s="3"/>
    </row>
    <row r="720" ht="12.75">
      <c r="W720" s="3"/>
    </row>
    <row r="721" ht="12.75">
      <c r="W721" s="3"/>
    </row>
    <row r="722" ht="12.75">
      <c r="W722" s="3"/>
    </row>
    <row r="723" ht="12.75">
      <c r="W723" s="3"/>
    </row>
    <row r="724" ht="12.75">
      <c r="W724" s="3"/>
    </row>
    <row r="725" ht="12.75">
      <c r="W725" s="3"/>
    </row>
    <row r="726" ht="12.75">
      <c r="W726" s="3"/>
    </row>
    <row r="727" ht="12.75">
      <c r="W727" s="3"/>
    </row>
    <row r="728" ht="12.75">
      <c r="W728" s="3"/>
    </row>
    <row r="729" ht="12.75">
      <c r="W729" s="3"/>
    </row>
    <row r="730" ht="12.75">
      <c r="W730" s="3"/>
    </row>
    <row r="731" ht="12.75">
      <c r="W731" s="3"/>
    </row>
    <row r="732" ht="12.75">
      <c r="W732" s="3"/>
    </row>
    <row r="733" ht="12.75">
      <c r="W733" s="3"/>
    </row>
    <row r="734" ht="12.75">
      <c r="W734" s="3"/>
    </row>
    <row r="735" ht="12.75">
      <c r="W735" s="3"/>
    </row>
    <row r="736" ht="12.75">
      <c r="W736" s="3"/>
    </row>
    <row r="737" ht="12.75">
      <c r="W737" s="3"/>
    </row>
    <row r="738" ht="12.75">
      <c r="W738" s="3"/>
    </row>
    <row r="739" ht="12.75">
      <c r="W739" s="3"/>
    </row>
    <row r="740" ht="12.75">
      <c r="W740" s="3"/>
    </row>
    <row r="741" ht="12.75">
      <c r="W741" s="3"/>
    </row>
    <row r="742" ht="12.75">
      <c r="W742" s="3"/>
    </row>
    <row r="743" ht="12.75">
      <c r="W743" s="3"/>
    </row>
    <row r="744" ht="12.75">
      <c r="W744" s="3"/>
    </row>
    <row r="745" ht="12.75">
      <c r="W745" s="3"/>
    </row>
    <row r="746" ht="12.75">
      <c r="W746" s="3"/>
    </row>
    <row r="747" ht="12.75">
      <c r="W747" s="3"/>
    </row>
    <row r="748" ht="12.75">
      <c r="W748" s="3"/>
    </row>
    <row r="749" ht="12.75">
      <c r="W749" s="3"/>
    </row>
    <row r="750" ht="12.75">
      <c r="W750" s="3"/>
    </row>
    <row r="751" ht="12.75">
      <c r="W751" s="3"/>
    </row>
    <row r="752" ht="12.75">
      <c r="W752" s="3"/>
    </row>
    <row r="753" ht="12.75">
      <c r="W753" s="3"/>
    </row>
    <row r="754" ht="12.75">
      <c r="W754" s="3"/>
    </row>
    <row r="755" ht="12.75">
      <c r="W755" s="3"/>
    </row>
    <row r="756" ht="12.75">
      <c r="W756" s="3"/>
    </row>
    <row r="757" ht="12.75">
      <c r="W757" s="3"/>
    </row>
    <row r="758" ht="12.75">
      <c r="W758" s="3"/>
    </row>
    <row r="759" ht="12.75">
      <c r="W759" s="3"/>
    </row>
    <row r="760" ht="12.75">
      <c r="W760" s="3"/>
    </row>
    <row r="761" ht="12.75">
      <c r="W761" s="3"/>
    </row>
    <row r="762" ht="12.75">
      <c r="W762" s="3"/>
    </row>
    <row r="763" ht="12.75">
      <c r="W763" s="3"/>
    </row>
    <row r="764" ht="12.75">
      <c r="W764" s="3"/>
    </row>
    <row r="765" ht="12.75">
      <c r="W765" s="3"/>
    </row>
    <row r="766" ht="12.75">
      <c r="W766" s="3"/>
    </row>
    <row r="767" ht="12.75">
      <c r="W767" s="3"/>
    </row>
    <row r="768" ht="12.75">
      <c r="W768" s="3"/>
    </row>
    <row r="769" ht="12.75">
      <c r="W769" s="3"/>
    </row>
    <row r="770" ht="12.75">
      <c r="W770" s="3"/>
    </row>
    <row r="771" ht="12.75">
      <c r="W771" s="3"/>
    </row>
    <row r="772" ht="12.75">
      <c r="W772" s="3"/>
    </row>
    <row r="773" ht="12.75">
      <c r="W773" s="3"/>
    </row>
    <row r="774" ht="12.75">
      <c r="W774" s="3"/>
    </row>
    <row r="775" ht="12.75">
      <c r="W775" s="3"/>
    </row>
    <row r="776" ht="12.75">
      <c r="W776" s="3"/>
    </row>
    <row r="777" ht="12.75">
      <c r="W777" s="3"/>
    </row>
    <row r="778" ht="12.75">
      <c r="W778" s="3"/>
    </row>
    <row r="779" ht="12.75">
      <c r="W779" s="3"/>
    </row>
    <row r="780" ht="12.75">
      <c r="W780" s="3"/>
    </row>
    <row r="781" ht="12.75">
      <c r="W781" s="3"/>
    </row>
    <row r="782" ht="12.75">
      <c r="W782" s="3"/>
    </row>
    <row r="783" ht="12.75">
      <c r="W783" s="3"/>
    </row>
    <row r="784" ht="12.75">
      <c r="W784" s="3"/>
    </row>
    <row r="785" ht="12.75">
      <c r="W785" s="3"/>
    </row>
    <row r="786" ht="12.75">
      <c r="W786" s="3"/>
    </row>
    <row r="787" ht="12.75">
      <c r="W787" s="3"/>
    </row>
    <row r="788" ht="12.75">
      <c r="W788" s="3"/>
    </row>
    <row r="789" ht="12.75">
      <c r="W789" s="3"/>
    </row>
    <row r="790" ht="12.75">
      <c r="W790" s="3"/>
    </row>
    <row r="791" ht="12.75">
      <c r="W791" s="3"/>
    </row>
    <row r="792" ht="12.75">
      <c r="W792" s="3"/>
    </row>
    <row r="793" ht="12.75">
      <c r="W793" s="3"/>
    </row>
    <row r="794" ht="12.75">
      <c r="W794" s="3"/>
    </row>
    <row r="795" ht="12.75">
      <c r="W795" s="3"/>
    </row>
    <row r="796" ht="12.75">
      <c r="W796" s="3"/>
    </row>
    <row r="797" ht="12.75">
      <c r="W797" s="3"/>
    </row>
    <row r="798" ht="12.75">
      <c r="W798" s="3"/>
    </row>
    <row r="799" ht="12.75">
      <c r="W799" s="3"/>
    </row>
    <row r="800" ht="12.75">
      <c r="W800" s="3"/>
    </row>
    <row r="801" ht="12.75">
      <c r="W801" s="3"/>
    </row>
    <row r="802" ht="12.75">
      <c r="W802" s="3"/>
    </row>
    <row r="803" ht="12.75">
      <c r="W803" s="3"/>
    </row>
    <row r="804" ht="12.75">
      <c r="W804" s="3"/>
    </row>
    <row r="805" ht="12.75">
      <c r="W805" s="3"/>
    </row>
    <row r="806" ht="12.75">
      <c r="W806" s="3"/>
    </row>
    <row r="807" ht="12.75">
      <c r="W807" s="3"/>
    </row>
    <row r="808" ht="12.75">
      <c r="W808" s="3"/>
    </row>
    <row r="809" ht="12.75">
      <c r="W809" s="3"/>
    </row>
    <row r="810" ht="12.75">
      <c r="W810" s="3"/>
    </row>
    <row r="811" ht="12.75">
      <c r="W811" s="3"/>
    </row>
    <row r="812" ht="12.75">
      <c r="W812" s="3"/>
    </row>
    <row r="813" ht="12.75">
      <c r="W813" s="3"/>
    </row>
    <row r="814" ht="12.75">
      <c r="W814" s="3"/>
    </row>
    <row r="815" ht="12.75">
      <c r="W815" s="3"/>
    </row>
    <row r="816" ht="12.75">
      <c r="W816" s="3"/>
    </row>
    <row r="817" ht="12.75">
      <c r="W817" s="3"/>
    </row>
    <row r="818" ht="12.75">
      <c r="W818" s="3"/>
    </row>
    <row r="819" ht="12.75">
      <c r="W819" s="3"/>
    </row>
    <row r="820" ht="12.75">
      <c r="W820" s="3"/>
    </row>
    <row r="821" ht="12.75">
      <c r="W821" s="3"/>
    </row>
    <row r="822" ht="12.75">
      <c r="W822" s="3"/>
    </row>
    <row r="823" ht="12.75">
      <c r="W823" s="3"/>
    </row>
    <row r="824" ht="12.75">
      <c r="W824" s="3"/>
    </row>
    <row r="825" ht="12.75">
      <c r="W825" s="3"/>
    </row>
    <row r="826" ht="12.75">
      <c r="W826" s="3"/>
    </row>
    <row r="827" ht="12.75">
      <c r="W827" s="3"/>
    </row>
    <row r="828" ht="12.75">
      <c r="W828" s="3"/>
    </row>
    <row r="829" ht="12.75">
      <c r="W829" s="3"/>
    </row>
    <row r="830" ht="12.75">
      <c r="W830" s="3"/>
    </row>
    <row r="831" ht="12.75">
      <c r="W831" s="3"/>
    </row>
    <row r="832" ht="12.75">
      <c r="W832" s="3"/>
    </row>
    <row r="833" ht="12.75">
      <c r="W833" s="3"/>
    </row>
    <row r="834" ht="12.75">
      <c r="W834" s="3"/>
    </row>
    <row r="835" ht="12.75">
      <c r="W835" s="3"/>
    </row>
    <row r="836" ht="12.75">
      <c r="W836" s="3"/>
    </row>
    <row r="837" ht="12.75">
      <c r="W837" s="3"/>
    </row>
    <row r="838" ht="12.75">
      <c r="W838" s="3"/>
    </row>
    <row r="839" ht="12.75">
      <c r="W839" s="3"/>
    </row>
    <row r="840" ht="12.75">
      <c r="W840" s="3"/>
    </row>
    <row r="841" ht="12.75">
      <c r="W841" s="3"/>
    </row>
    <row r="842" ht="12.75">
      <c r="W842" s="3"/>
    </row>
    <row r="843" ht="12.75">
      <c r="W843" s="3"/>
    </row>
    <row r="844" ht="12.75">
      <c r="W844" s="3"/>
    </row>
    <row r="845" ht="12.75">
      <c r="W845" s="3"/>
    </row>
    <row r="846" ht="12.75">
      <c r="W846" s="3"/>
    </row>
    <row r="847" ht="12.75">
      <c r="W847" s="3"/>
    </row>
    <row r="848" ht="12.75">
      <c r="W848" s="3"/>
    </row>
    <row r="849" ht="12.75">
      <c r="W849" s="3"/>
    </row>
    <row r="850" ht="12.75">
      <c r="W850" s="3"/>
    </row>
    <row r="851" ht="12.75">
      <c r="W851" s="3"/>
    </row>
    <row r="852" ht="12.75">
      <c r="W852" s="3"/>
    </row>
    <row r="853" ht="12.75">
      <c r="W853" s="3"/>
    </row>
    <row r="854" ht="12.75">
      <c r="W854" s="3"/>
    </row>
    <row r="855" ht="12.75">
      <c r="W855" s="3"/>
    </row>
    <row r="856" ht="12.75">
      <c r="W856" s="3"/>
    </row>
    <row r="857" ht="12.75">
      <c r="W857" s="3"/>
    </row>
    <row r="858" ht="12.75">
      <c r="W858" s="3"/>
    </row>
    <row r="859" ht="12.75">
      <c r="W859" s="3"/>
    </row>
    <row r="860" ht="12.75">
      <c r="W860" s="3"/>
    </row>
    <row r="861" ht="12.75">
      <c r="W861" s="3"/>
    </row>
    <row r="862" ht="12.75">
      <c r="W862" s="3"/>
    </row>
    <row r="863" ht="12.75">
      <c r="W863" s="3"/>
    </row>
    <row r="864" ht="12.75">
      <c r="W864" s="3"/>
    </row>
    <row r="865" ht="12.75">
      <c r="W865" s="3"/>
    </row>
    <row r="866" ht="12.75">
      <c r="W866" s="3"/>
    </row>
    <row r="867" ht="12.75">
      <c r="W867" s="3"/>
    </row>
    <row r="868" ht="12.75">
      <c r="W868" s="3"/>
    </row>
    <row r="869" ht="12.75">
      <c r="W869" s="3"/>
    </row>
    <row r="870" ht="12.75">
      <c r="W870" s="3"/>
    </row>
    <row r="871" ht="12.75">
      <c r="W871" s="3"/>
    </row>
    <row r="872" ht="12.75">
      <c r="W872" s="3"/>
    </row>
    <row r="873" ht="12.75">
      <c r="W873" s="3"/>
    </row>
    <row r="874" ht="12.75">
      <c r="W874" s="3"/>
    </row>
    <row r="875" ht="12.75">
      <c r="W875" s="3"/>
    </row>
    <row r="876" ht="12.75">
      <c r="W876" s="3"/>
    </row>
    <row r="877" ht="12.75">
      <c r="W877" s="3"/>
    </row>
    <row r="878" ht="12.75">
      <c r="W878" s="3"/>
    </row>
    <row r="879" ht="12.75">
      <c r="W879" s="3"/>
    </row>
    <row r="880" ht="12.75">
      <c r="W880" s="3"/>
    </row>
    <row r="881" ht="12.75">
      <c r="W881" s="3"/>
    </row>
    <row r="882" ht="12.75">
      <c r="W882" s="3"/>
    </row>
    <row r="883" ht="12.75">
      <c r="W883" s="3"/>
    </row>
    <row r="884" ht="12.75">
      <c r="W884" s="3"/>
    </row>
    <row r="885" ht="12.75">
      <c r="W885" s="3"/>
    </row>
    <row r="886" ht="12.75">
      <c r="W886" s="3"/>
    </row>
    <row r="887" ht="12.75">
      <c r="W887" s="3"/>
    </row>
    <row r="888" ht="12.75">
      <c r="W888" s="3"/>
    </row>
    <row r="889" ht="12.75">
      <c r="W889" s="3"/>
    </row>
    <row r="890" ht="12.75">
      <c r="W890" s="3"/>
    </row>
    <row r="891" ht="12.75">
      <c r="W891" s="3"/>
    </row>
    <row r="892" ht="12.75">
      <c r="W892" s="3"/>
    </row>
    <row r="893" ht="12.75">
      <c r="W893" s="3"/>
    </row>
    <row r="894" ht="12.75">
      <c r="W894" s="3"/>
    </row>
    <row r="895" ht="12.75">
      <c r="W895" s="3"/>
    </row>
    <row r="896" ht="12.75">
      <c r="W896" s="3"/>
    </row>
    <row r="897" ht="12.75">
      <c r="W897" s="3"/>
    </row>
    <row r="898" ht="12.75">
      <c r="W898" s="3"/>
    </row>
    <row r="899" ht="12.75">
      <c r="W899" s="3"/>
    </row>
    <row r="900" ht="12.75">
      <c r="W900" s="3"/>
    </row>
    <row r="901" ht="12.75">
      <c r="W901" s="3"/>
    </row>
    <row r="902" ht="12.75">
      <c r="W902" s="3"/>
    </row>
    <row r="903" ht="12.75">
      <c r="W903" s="3"/>
    </row>
    <row r="904" ht="12.75">
      <c r="W904" s="3"/>
    </row>
    <row r="905" ht="12.75">
      <c r="W905" s="3"/>
    </row>
    <row r="906" ht="12.75">
      <c r="W906" s="3"/>
    </row>
    <row r="907" ht="12.75">
      <c r="W907" s="3"/>
    </row>
    <row r="908" ht="12.75">
      <c r="W908" s="3"/>
    </row>
    <row r="909" ht="12.75">
      <c r="W909" s="3"/>
    </row>
    <row r="910" ht="12.75">
      <c r="W910" s="3"/>
    </row>
    <row r="911" ht="12.75">
      <c r="W911" s="3"/>
    </row>
    <row r="912" ht="12.75">
      <c r="W912" s="3"/>
    </row>
    <row r="913" ht="12.75">
      <c r="W913" s="3"/>
    </row>
    <row r="914" ht="12.75">
      <c r="W914" s="3"/>
    </row>
    <row r="915" ht="12.75">
      <c r="W915" s="3"/>
    </row>
    <row r="916" ht="12.75">
      <c r="W916" s="3"/>
    </row>
    <row r="917" ht="12.75">
      <c r="W917" s="3"/>
    </row>
    <row r="918" ht="12.75">
      <c r="W918" s="3"/>
    </row>
    <row r="919" ht="12.75">
      <c r="W919" s="3"/>
    </row>
    <row r="920" ht="12.75">
      <c r="W920" s="3"/>
    </row>
    <row r="921" ht="12.75">
      <c r="W921" s="3"/>
    </row>
    <row r="922" ht="12.75">
      <c r="W922" s="3"/>
    </row>
    <row r="923" ht="12.75">
      <c r="W923" s="3"/>
    </row>
    <row r="924" ht="12.75">
      <c r="W924" s="3"/>
    </row>
    <row r="925" ht="12.75">
      <c r="W925" s="3"/>
    </row>
    <row r="926" ht="12.75">
      <c r="W926" s="3"/>
    </row>
    <row r="927" ht="12.75">
      <c r="W927" s="3"/>
    </row>
    <row r="928" ht="12.75">
      <c r="W928" s="3"/>
    </row>
    <row r="929" ht="12.75">
      <c r="W929" s="3"/>
    </row>
    <row r="930" ht="12.75">
      <c r="W930" s="3"/>
    </row>
    <row r="931" ht="12.75">
      <c r="W931" s="3"/>
    </row>
    <row r="932" ht="12.75">
      <c r="W932" s="3"/>
    </row>
    <row r="933" ht="12.75">
      <c r="W933" s="3"/>
    </row>
    <row r="934" ht="12.75">
      <c r="W934" s="3"/>
    </row>
    <row r="935" ht="12.75">
      <c r="W935" s="3"/>
    </row>
    <row r="936" ht="12.75">
      <c r="W936" s="3"/>
    </row>
    <row r="937" ht="12.75">
      <c r="W937" s="3"/>
    </row>
    <row r="938" ht="12.75">
      <c r="W938" s="3"/>
    </row>
    <row r="939" ht="12.75">
      <c r="W939" s="3"/>
    </row>
    <row r="940" ht="12.75">
      <c r="W940" s="3"/>
    </row>
    <row r="941" ht="12.75">
      <c r="W941" s="3"/>
    </row>
    <row r="942" ht="12.75">
      <c r="W942" s="3"/>
    </row>
    <row r="943" ht="12.75">
      <c r="W943" s="3"/>
    </row>
    <row r="944" ht="12.75">
      <c r="W944" s="3"/>
    </row>
    <row r="945" ht="12.75">
      <c r="W945" s="3"/>
    </row>
    <row r="946" ht="12.75">
      <c r="W946" s="3"/>
    </row>
    <row r="947" ht="12.75">
      <c r="W947" s="3"/>
    </row>
    <row r="948" ht="12.75">
      <c r="W948" s="3"/>
    </row>
    <row r="949" ht="12.75">
      <c r="W949" s="3"/>
    </row>
    <row r="950" ht="12.75">
      <c r="W950" s="3"/>
    </row>
    <row r="951" ht="12.75">
      <c r="W951" s="3"/>
    </row>
    <row r="952" ht="12.75">
      <c r="W952" s="3"/>
    </row>
    <row r="953" ht="12.75">
      <c r="W953" s="3"/>
    </row>
    <row r="954" ht="12.75">
      <c r="W954" s="3"/>
    </row>
    <row r="955" ht="12.75">
      <c r="W955" s="3"/>
    </row>
    <row r="956" ht="12.75">
      <c r="W956" s="3"/>
    </row>
    <row r="957" ht="12.75">
      <c r="W957" s="3"/>
    </row>
    <row r="958" ht="12.75">
      <c r="W958" s="3"/>
    </row>
    <row r="959" ht="12.75">
      <c r="W959" s="3"/>
    </row>
    <row r="960" ht="12.75">
      <c r="W960" s="3"/>
    </row>
    <row r="961" ht="12.75">
      <c r="W961" s="3"/>
    </row>
    <row r="962" ht="12.75">
      <c r="W962" s="3"/>
    </row>
    <row r="963" ht="12.75">
      <c r="W963" s="3"/>
    </row>
    <row r="964" ht="12.75">
      <c r="W964" s="3"/>
    </row>
    <row r="965" ht="12.75">
      <c r="W965" s="3"/>
    </row>
    <row r="966" ht="12.75">
      <c r="W966" s="3"/>
    </row>
    <row r="967" ht="12.75">
      <c r="W967" s="3"/>
    </row>
    <row r="968" ht="12.75">
      <c r="W968" s="3"/>
    </row>
    <row r="969" ht="12.75">
      <c r="W969" s="3"/>
    </row>
    <row r="970" ht="12.75">
      <c r="W970" s="3"/>
    </row>
    <row r="971" ht="12.75">
      <c r="W971" s="3"/>
    </row>
    <row r="972" ht="12.75">
      <c r="W972" s="3"/>
    </row>
    <row r="973" ht="12.75">
      <c r="W973" s="3"/>
    </row>
    <row r="974" ht="12.75">
      <c r="W974" s="3"/>
    </row>
    <row r="975" ht="12.75">
      <c r="W975" s="3"/>
    </row>
    <row r="976" ht="12.75">
      <c r="W976" s="3"/>
    </row>
    <row r="977" ht="12.75">
      <c r="W977" s="3"/>
    </row>
    <row r="978" ht="12.75">
      <c r="W978" s="3"/>
    </row>
    <row r="979" ht="12.75">
      <c r="W979" s="3"/>
    </row>
    <row r="980" ht="12.75">
      <c r="W980" s="3"/>
    </row>
    <row r="981" ht="12.75">
      <c r="W981" s="3"/>
    </row>
    <row r="982" ht="12.75">
      <c r="W982" s="3"/>
    </row>
    <row r="983" ht="12.75">
      <c r="W983" s="3"/>
    </row>
    <row r="984" ht="12.75">
      <c r="W984" s="3"/>
    </row>
    <row r="985" ht="12.75">
      <c r="W985" s="3"/>
    </row>
    <row r="986" ht="12.75">
      <c r="W986" s="3"/>
    </row>
    <row r="987" ht="12.75">
      <c r="W987" s="3"/>
    </row>
    <row r="988" ht="12.75">
      <c r="W988" s="3"/>
    </row>
    <row r="989" ht="12.75">
      <c r="W989" s="3"/>
    </row>
    <row r="990" ht="12.75">
      <c r="W990" s="3"/>
    </row>
    <row r="991" ht="12.75">
      <c r="W991" s="3"/>
    </row>
    <row r="992" ht="12.75">
      <c r="W992" s="3"/>
    </row>
    <row r="993" ht="12.75">
      <c r="W993" s="3"/>
    </row>
    <row r="994" ht="12.75">
      <c r="W994" s="3"/>
    </row>
    <row r="995" ht="12.75">
      <c r="W995" s="3"/>
    </row>
    <row r="996" ht="12.75">
      <c r="W996" s="3"/>
    </row>
    <row r="997" ht="12.75">
      <c r="W997" s="3"/>
    </row>
    <row r="998" ht="12.75">
      <c r="W998" s="3"/>
    </row>
    <row r="999" ht="12.75">
      <c r="W999" s="3"/>
    </row>
    <row r="1000" ht="12.75">
      <c r="W1000" s="3"/>
    </row>
    <row r="1001" ht="12.75">
      <c r="W1001" s="3"/>
    </row>
    <row r="1002" ht="12.75">
      <c r="W1002" s="3"/>
    </row>
    <row r="1003" ht="12.75">
      <c r="W1003" s="3"/>
    </row>
    <row r="1004" ht="12.75">
      <c r="W1004" s="3"/>
    </row>
    <row r="1005" ht="12.75">
      <c r="W1005" s="3"/>
    </row>
    <row r="1006" ht="12.75">
      <c r="W1006" s="3"/>
    </row>
    <row r="1007" ht="12.75">
      <c r="W1007" s="3"/>
    </row>
    <row r="1008" ht="12.75">
      <c r="W1008" s="3"/>
    </row>
    <row r="1009" ht="12.75">
      <c r="W1009" s="3"/>
    </row>
    <row r="1010" ht="12.75">
      <c r="W1010" s="3"/>
    </row>
    <row r="1011" ht="12.75">
      <c r="W1011" s="3"/>
    </row>
    <row r="1012" ht="12.75">
      <c r="W1012" s="3"/>
    </row>
    <row r="1013" ht="12.75">
      <c r="W1013" s="3"/>
    </row>
    <row r="1014" ht="12.75">
      <c r="W1014" s="3"/>
    </row>
    <row r="1015" ht="12.75">
      <c r="W1015" s="3"/>
    </row>
    <row r="1016" ht="12.75">
      <c r="W1016" s="3"/>
    </row>
    <row r="1017" ht="12.75">
      <c r="W1017" s="3"/>
    </row>
    <row r="1018" ht="12.75">
      <c r="W1018" s="3"/>
    </row>
    <row r="1019" ht="12.75">
      <c r="W1019" s="3"/>
    </row>
    <row r="1020" ht="12.75">
      <c r="W1020" s="3"/>
    </row>
    <row r="1021" ht="12.75">
      <c r="W1021" s="3"/>
    </row>
    <row r="1022" ht="12.75">
      <c r="W1022" s="3"/>
    </row>
    <row r="1023" ht="12.75">
      <c r="W1023" s="3"/>
    </row>
    <row r="1024" ht="12.75">
      <c r="W1024" s="3"/>
    </row>
    <row r="1025" ht="12.75">
      <c r="W1025" s="3"/>
    </row>
    <row r="1026" ht="12.75">
      <c r="W1026" s="3"/>
    </row>
    <row r="1027" ht="12.75">
      <c r="W1027" s="3"/>
    </row>
    <row r="1028" ht="12.75">
      <c r="W1028" s="3"/>
    </row>
    <row r="1029" ht="12.75">
      <c r="W1029" s="3"/>
    </row>
    <row r="1030" ht="12.75">
      <c r="W1030" s="3"/>
    </row>
    <row r="1031" ht="12.75">
      <c r="W1031" s="3"/>
    </row>
    <row r="1032" ht="12.75">
      <c r="W1032" s="3"/>
    </row>
    <row r="1033" ht="12.75">
      <c r="W1033" s="3"/>
    </row>
    <row r="1034" ht="12.75">
      <c r="W1034" s="3"/>
    </row>
    <row r="1035" ht="12.75">
      <c r="W1035" s="3"/>
    </row>
    <row r="1036" ht="12.75">
      <c r="W1036" s="3"/>
    </row>
    <row r="1037" ht="12.75">
      <c r="W1037" s="3"/>
    </row>
    <row r="1038" ht="12.75">
      <c r="W1038" s="3"/>
    </row>
    <row r="1039" ht="12.75">
      <c r="W1039" s="3"/>
    </row>
    <row r="1040" ht="12.75">
      <c r="W1040" s="3"/>
    </row>
    <row r="1041" ht="12.75">
      <c r="W1041" s="3"/>
    </row>
    <row r="1042" ht="12.75">
      <c r="W1042" s="3"/>
    </row>
    <row r="1043" ht="12.75">
      <c r="W1043" s="3"/>
    </row>
    <row r="1044" ht="12.75">
      <c r="W1044" s="3"/>
    </row>
    <row r="1045" ht="12.75">
      <c r="W1045" s="3"/>
    </row>
    <row r="1046" ht="12.75">
      <c r="W1046" s="3"/>
    </row>
    <row r="1047" ht="12.75">
      <c r="W1047" s="3"/>
    </row>
    <row r="1048" ht="12.75">
      <c r="W1048" s="3"/>
    </row>
    <row r="1049" ht="12.75">
      <c r="W1049" s="3"/>
    </row>
    <row r="1050" ht="12.75">
      <c r="W1050" s="3"/>
    </row>
    <row r="1051" ht="12.75">
      <c r="W1051" s="3"/>
    </row>
    <row r="1052" ht="12.75">
      <c r="W1052" s="3"/>
    </row>
    <row r="1053" ht="12.75">
      <c r="W1053" s="3"/>
    </row>
    <row r="1054" ht="12.75">
      <c r="W1054" s="3"/>
    </row>
    <row r="1055" ht="12.75">
      <c r="W1055" s="3"/>
    </row>
    <row r="1056" ht="12.75">
      <c r="W1056" s="3"/>
    </row>
    <row r="1057" ht="12.75">
      <c r="W1057" s="3"/>
    </row>
    <row r="1058" ht="12.75">
      <c r="W1058" s="3"/>
    </row>
    <row r="1059" ht="12.75">
      <c r="W1059" s="3"/>
    </row>
    <row r="1060" ht="12.75">
      <c r="W1060" s="3"/>
    </row>
    <row r="1061" ht="12.75">
      <c r="W1061" s="3"/>
    </row>
    <row r="1062" ht="12.75">
      <c r="W1062" s="3"/>
    </row>
    <row r="1063" ht="12.75">
      <c r="W1063" s="3"/>
    </row>
    <row r="1064" ht="12.75">
      <c r="W1064" s="3"/>
    </row>
    <row r="1065" ht="12.75">
      <c r="W1065" s="3"/>
    </row>
    <row r="1066" ht="12.75">
      <c r="W1066" s="3"/>
    </row>
    <row r="1067" ht="12.75">
      <c r="W1067" s="3"/>
    </row>
    <row r="1068" ht="12.75">
      <c r="W1068" s="3"/>
    </row>
    <row r="1069" ht="12.75">
      <c r="W1069" s="3"/>
    </row>
    <row r="1070" ht="12.75">
      <c r="W1070" s="3"/>
    </row>
    <row r="1071" ht="12.75">
      <c r="W1071" s="3"/>
    </row>
    <row r="1072" ht="12.75">
      <c r="W1072" s="3"/>
    </row>
    <row r="1073" ht="12.75">
      <c r="W1073" s="3"/>
    </row>
    <row r="1074" ht="12.75">
      <c r="W1074" s="3"/>
    </row>
    <row r="1075" ht="12.75">
      <c r="W1075" s="3"/>
    </row>
    <row r="1076" ht="12.75">
      <c r="W1076" s="3"/>
    </row>
    <row r="1077" ht="12.75">
      <c r="W1077" s="3"/>
    </row>
  </sheetData>
  <mergeCells count="7">
    <mergeCell ref="W1:X1"/>
    <mergeCell ref="B28:G29"/>
    <mergeCell ref="J1:K1"/>
    <mergeCell ref="B1:C1"/>
    <mergeCell ref="D1:E1"/>
    <mergeCell ref="F1:G1"/>
    <mergeCell ref="H1:I1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D353"/>
  <sheetViews>
    <sheetView workbookViewId="0" topLeftCell="A1">
      <selection activeCell="I3" sqref="I3"/>
    </sheetView>
  </sheetViews>
  <sheetFormatPr defaultColWidth="11.421875" defaultRowHeight="12.75"/>
  <cols>
    <col min="1" max="1" width="7.8515625" style="0" customWidth="1"/>
    <col min="16" max="16" width="12.140625" style="0" bestFit="1" customWidth="1"/>
    <col min="27" max="27" width="12.421875" style="0" bestFit="1" customWidth="1"/>
  </cols>
  <sheetData>
    <row r="1" spans="1:24" ht="12.75">
      <c r="A1" s="24">
        <v>0</v>
      </c>
      <c r="B1" s="42" t="s">
        <v>23</v>
      </c>
      <c r="C1" s="53"/>
      <c r="D1" s="44" t="s">
        <v>63</v>
      </c>
      <c r="E1" s="45"/>
      <c r="F1" s="54" t="s">
        <v>27</v>
      </c>
      <c r="G1" s="47"/>
      <c r="H1" s="48" t="s">
        <v>28</v>
      </c>
      <c r="I1" s="49"/>
      <c r="J1" s="40" t="s">
        <v>29</v>
      </c>
      <c r="K1" s="41"/>
      <c r="L1" s="8"/>
      <c r="M1" s="8"/>
      <c r="N1" s="21" t="s">
        <v>35</v>
      </c>
      <c r="O1" s="22"/>
      <c r="P1" s="1"/>
      <c r="Q1" s="1"/>
      <c r="R1" s="1">
        <v>13</v>
      </c>
      <c r="S1" s="1"/>
      <c r="T1" s="1"/>
      <c r="U1" s="1">
        <v>16</v>
      </c>
      <c r="V1" s="1"/>
      <c r="W1" s="1"/>
      <c r="X1" s="1">
        <v>19</v>
      </c>
    </row>
    <row r="2" spans="2:30" ht="12.75">
      <c r="B2" s="10" t="s">
        <v>30</v>
      </c>
      <c r="C2" s="33">
        <f>C5*10</f>
        <v>0.024999999999995026</v>
      </c>
      <c r="D2" s="28" t="s">
        <v>47</v>
      </c>
      <c r="E2" s="34">
        <f>-5+E7/10</f>
        <v>1.5</v>
      </c>
      <c r="F2" s="27" t="s">
        <v>32</v>
      </c>
      <c r="G2" s="37">
        <f>2*x*O18+2*C2+I2/2</f>
        <v>0.8554258513857356</v>
      </c>
      <c r="H2" s="16" t="s">
        <v>33</v>
      </c>
      <c r="I2" s="17">
        <v>0.55</v>
      </c>
      <c r="J2" s="18" t="s">
        <v>34</v>
      </c>
      <c r="K2" s="19">
        <f>G2/I2</f>
        <v>1.5553197297922463</v>
      </c>
      <c r="L2" s="9"/>
      <c r="M2" s="9"/>
      <c r="N2" s="20">
        <v>0</v>
      </c>
      <c r="O2" s="23" t="s">
        <v>58</v>
      </c>
      <c r="P2" t="s">
        <v>0</v>
      </c>
      <c r="R2" t="s">
        <v>15</v>
      </c>
      <c r="W2" t="s">
        <v>25</v>
      </c>
      <c r="X2" t="s">
        <v>26</v>
      </c>
      <c r="Z2" t="s">
        <v>65</v>
      </c>
      <c r="AA2" t="s">
        <v>67</v>
      </c>
      <c r="AD2">
        <v>7</v>
      </c>
    </row>
    <row r="3" spans="2:27" ht="12.75">
      <c r="B3" s="51" t="s">
        <v>48</v>
      </c>
      <c r="C3" s="52"/>
      <c r="N3" s="20">
        <v>0</v>
      </c>
      <c r="O3" s="23" t="s">
        <v>42</v>
      </c>
      <c r="P3">
        <v>-5</v>
      </c>
      <c r="Q3">
        <v>5</v>
      </c>
      <c r="R3" s="3" t="e">
        <f>(Q26-Q30)/(P26-P30)</f>
        <v>#N/A</v>
      </c>
      <c r="S3" s="3" t="e">
        <f>-R3</f>
        <v>#N/A</v>
      </c>
      <c r="T3" t="s">
        <v>17</v>
      </c>
      <c r="U3" s="3"/>
      <c r="V3" s="2" t="e">
        <f>IF(N10=1,-5*S20/R20,NA())</f>
        <v>#N/A</v>
      </c>
      <c r="W3" s="3" t="e">
        <f>V$3</f>
        <v>#N/A</v>
      </c>
      <c r="X3" s="3" t="e">
        <f>P$15+S$20+2.5*(1-COS(2*PI()*(2*W3*TAN(a)+2*C$2)/I$2))</f>
        <v>#N/A</v>
      </c>
      <c r="Z3" s="4" t="e">
        <f>MIN(X3:X353)</f>
        <v>#N/A</v>
      </c>
      <c r="AA3">
        <f>ABS(G2-2*C2)/150</f>
        <v>0.00536950567590497</v>
      </c>
    </row>
    <row r="4" spans="2:30" ht="12.75">
      <c r="B4" s="29" t="s">
        <v>49</v>
      </c>
      <c r="C4" s="38">
        <f>F5*180/PI()</f>
        <v>10.026761414789405</v>
      </c>
      <c r="H4" s="32"/>
      <c r="N4" s="20">
        <v>0</v>
      </c>
      <c r="O4" s="23" t="s">
        <v>43</v>
      </c>
      <c r="P4">
        <v>5</v>
      </c>
      <c r="Q4">
        <v>-5</v>
      </c>
      <c r="R4" t="s">
        <v>16</v>
      </c>
      <c r="W4" s="3" t="e">
        <f>W3+0.03</f>
        <v>#N/A</v>
      </c>
      <c r="X4" s="3" t="e">
        <f aca="true" t="shared" si="0" ref="X4:X67">P$15+S$20+2.5*(1-COS(2*PI()*(2*W4*TAN(a)+2*C$2)/I$2))</f>
        <v>#N/A</v>
      </c>
      <c r="Z4" s="4" t="e">
        <f>Z3+AA3</f>
        <v>#N/A</v>
      </c>
      <c r="AD4">
        <f>IF(ABS(G2)&gt;0.52*I2,0,NA())</f>
        <v>0</v>
      </c>
    </row>
    <row r="5" spans="2:30" ht="12.75">
      <c r="B5" s="24">
        <v>801</v>
      </c>
      <c r="C5" s="25">
        <f>-P9-8</f>
        <v>0.0024999999999995026</v>
      </c>
      <c r="D5" s="26"/>
      <c r="E5">
        <v>175</v>
      </c>
      <c r="F5" s="3">
        <f>E5/1000</f>
        <v>0.175</v>
      </c>
      <c r="N5" s="20">
        <v>0</v>
      </c>
      <c r="O5" s="23" t="s">
        <v>59</v>
      </c>
      <c r="P5" t="s">
        <v>1</v>
      </c>
      <c r="R5" s="3" t="e">
        <f>1/R3</f>
        <v>#N/A</v>
      </c>
      <c r="S5" s="3" t="e">
        <f>-R5</f>
        <v>#N/A</v>
      </c>
      <c r="T5" t="s">
        <v>18</v>
      </c>
      <c r="W5" s="3" t="e">
        <f aca="true" t="shared" si="1" ref="W5:W68">W4+0.03</f>
        <v>#N/A</v>
      </c>
      <c r="X5" s="3" t="e">
        <f t="shared" si="0"/>
        <v>#N/A</v>
      </c>
      <c r="Y5" s="4"/>
      <c r="AD5">
        <v>1</v>
      </c>
    </row>
    <row r="6" spans="14:25" ht="12.75">
      <c r="N6" s="20">
        <v>0</v>
      </c>
      <c r="O6" s="23" t="s">
        <v>45</v>
      </c>
      <c r="P6" s="3">
        <f>-5*COS(F5)</f>
        <v>-4.923632694524668</v>
      </c>
      <c r="Q6" s="2">
        <f>8+5*SIN(F5)</f>
        <v>8.87054068796798</v>
      </c>
      <c r="W6" s="3" t="e">
        <f t="shared" si="1"/>
        <v>#N/A</v>
      </c>
      <c r="X6" s="3" t="e">
        <f t="shared" si="0"/>
        <v>#N/A</v>
      </c>
      <c r="Y6" s="4"/>
    </row>
    <row r="7" spans="5:25" ht="12.75">
      <c r="E7">
        <v>65</v>
      </c>
      <c r="N7" s="20">
        <v>0</v>
      </c>
      <c r="O7" s="23" t="s">
        <v>38</v>
      </c>
      <c r="P7" s="3">
        <f>-P6</f>
        <v>4.923632694524668</v>
      </c>
      <c r="Q7" s="2">
        <f>8-5*SIN(F5)</f>
        <v>7.12945931203202</v>
      </c>
      <c r="W7" s="3" t="e">
        <f t="shared" si="1"/>
        <v>#N/A</v>
      </c>
      <c r="X7" s="3" t="e">
        <f t="shared" si="0"/>
        <v>#N/A</v>
      </c>
      <c r="Y7" s="4"/>
    </row>
    <row r="8" spans="14:25" ht="12.75">
      <c r="N8" s="20">
        <v>0</v>
      </c>
      <c r="O8" s="23" t="s">
        <v>46</v>
      </c>
      <c r="P8" t="s">
        <v>2</v>
      </c>
      <c r="W8" s="3" t="e">
        <f t="shared" si="1"/>
        <v>#N/A</v>
      </c>
      <c r="X8" s="3" t="e">
        <f t="shared" si="0"/>
        <v>#N/A</v>
      </c>
      <c r="Y8" s="4"/>
    </row>
    <row r="9" spans="14:25" ht="12.75">
      <c r="N9" s="20">
        <v>0</v>
      </c>
      <c r="O9" s="23" t="s">
        <v>60</v>
      </c>
      <c r="P9" s="2">
        <f>-(6+ee/400)</f>
        <v>-8.0025</v>
      </c>
      <c r="Q9">
        <v>5</v>
      </c>
      <c r="W9" s="3" t="e">
        <f t="shared" si="1"/>
        <v>#N/A</v>
      </c>
      <c r="X9" s="3" t="e">
        <f t="shared" si="0"/>
        <v>#N/A</v>
      </c>
      <c r="Y9" s="4"/>
    </row>
    <row r="10" spans="14:25" ht="12.75">
      <c r="N10" s="20">
        <v>0</v>
      </c>
      <c r="O10" s="23" t="s">
        <v>61</v>
      </c>
      <c r="P10" s="2">
        <f>P9</f>
        <v>-8.0025</v>
      </c>
      <c r="Q10">
        <v>-5</v>
      </c>
      <c r="W10" s="3" t="e">
        <f t="shared" si="1"/>
        <v>#N/A</v>
      </c>
      <c r="X10" s="3" t="e">
        <f t="shared" si="0"/>
        <v>#N/A</v>
      </c>
      <c r="Y10" s="4"/>
    </row>
    <row r="11" spans="14:25" ht="12.75">
      <c r="N11" s="20">
        <v>0</v>
      </c>
      <c r="P11" t="s">
        <v>3</v>
      </c>
      <c r="W11" s="3" t="e">
        <f t="shared" si="1"/>
        <v>#N/A</v>
      </c>
      <c r="X11" s="3" t="e">
        <f t="shared" si="0"/>
        <v>#N/A</v>
      </c>
      <c r="Y11" s="4"/>
    </row>
    <row r="12" spans="14:25" ht="12.75">
      <c r="N12" s="20">
        <v>0</v>
      </c>
      <c r="O12" s="23"/>
      <c r="P12" s="3">
        <f>-Q6</f>
        <v>-8.87054068796798</v>
      </c>
      <c r="Q12" s="3">
        <f>P7</f>
        <v>4.923632694524668</v>
      </c>
      <c r="W12" s="3" t="e">
        <f t="shared" si="1"/>
        <v>#N/A</v>
      </c>
      <c r="X12" s="3" t="e">
        <f t="shared" si="0"/>
        <v>#N/A</v>
      </c>
      <c r="Y12" s="4"/>
    </row>
    <row r="13" spans="14:25" ht="12.75">
      <c r="N13" s="20">
        <v>1</v>
      </c>
      <c r="O13" s="23"/>
      <c r="P13" s="3">
        <f>-Q7</f>
        <v>-7.12945931203202</v>
      </c>
      <c r="Q13" s="3">
        <f>P6</f>
        <v>-4.923632694524668</v>
      </c>
      <c r="W13" s="3" t="e">
        <f t="shared" si="1"/>
        <v>#N/A</v>
      </c>
      <c r="X13" s="3" t="e">
        <f t="shared" si="0"/>
        <v>#N/A</v>
      </c>
      <c r="Y13" s="4"/>
    </row>
    <row r="14" spans="14:25" ht="12.75">
      <c r="N14" s="20"/>
      <c r="O14" s="23"/>
      <c r="P14" t="s">
        <v>4</v>
      </c>
      <c r="R14" t="s">
        <v>14</v>
      </c>
      <c r="W14" s="3" t="e">
        <f t="shared" si="1"/>
        <v>#N/A</v>
      </c>
      <c r="X14" s="3" t="e">
        <f t="shared" si="0"/>
        <v>#N/A</v>
      </c>
      <c r="Y14" s="4"/>
    </row>
    <row r="15" spans="10:25" ht="12.75">
      <c r="J15">
        <v>0</v>
      </c>
      <c r="N15" s="20"/>
      <c r="O15" s="23">
        <v>-10</v>
      </c>
      <c r="P15">
        <f>7.5</f>
        <v>7.5</v>
      </c>
      <c r="Q15">
        <v>8</v>
      </c>
      <c r="R15">
        <v>15</v>
      </c>
      <c r="S15">
        <v>5</v>
      </c>
      <c r="W15" s="3" t="e">
        <f t="shared" si="1"/>
        <v>#N/A</v>
      </c>
      <c r="X15" s="3" t="e">
        <f t="shared" si="0"/>
        <v>#N/A</v>
      </c>
      <c r="Y15" s="4"/>
    </row>
    <row r="16" spans="14:25" ht="12.75">
      <c r="N16" s="20"/>
      <c r="O16" s="23"/>
      <c r="P16">
        <v>7.5</v>
      </c>
      <c r="Q16">
        <f>-Q15</f>
        <v>-8</v>
      </c>
      <c r="R16">
        <f>R15</f>
        <v>15</v>
      </c>
      <c r="S16">
        <v>-5</v>
      </c>
      <c r="W16" s="3" t="e">
        <f t="shared" si="1"/>
        <v>#N/A</v>
      </c>
      <c r="X16" s="3" t="e">
        <f t="shared" si="0"/>
        <v>#N/A</v>
      </c>
      <c r="Y16" s="4"/>
    </row>
    <row r="17" spans="14:25" ht="12.75">
      <c r="N17" s="20" t="s">
        <v>50</v>
      </c>
      <c r="O17" s="31">
        <f>a</f>
        <v>0.175</v>
      </c>
      <c r="P17">
        <v>7</v>
      </c>
      <c r="Q17">
        <v>7</v>
      </c>
      <c r="R17" t="s">
        <v>54</v>
      </c>
      <c r="W17" s="3" t="e">
        <f t="shared" si="1"/>
        <v>#N/A</v>
      </c>
      <c r="X17" s="3" t="e">
        <f t="shared" si="0"/>
        <v>#N/A</v>
      </c>
      <c r="Y17" s="4"/>
    </row>
    <row r="18" spans="14:25" ht="12.75">
      <c r="N18" s="20" t="s">
        <v>51</v>
      </c>
      <c r="O18" s="31">
        <f>TAN(O17)</f>
        <v>0.17680861712858184</v>
      </c>
      <c r="P18">
        <v>7</v>
      </c>
      <c r="Q18">
        <f>-Q17</f>
        <v>-7</v>
      </c>
      <c r="R18">
        <f>P22-P15</f>
        <v>7.5</v>
      </c>
      <c r="W18" s="3" t="e">
        <f t="shared" si="1"/>
        <v>#N/A</v>
      </c>
      <c r="X18" s="3" t="e">
        <f t="shared" si="0"/>
        <v>#N/A</v>
      </c>
      <c r="Y18" s="4"/>
    </row>
    <row r="19" spans="14:25" ht="12.75">
      <c r="N19" s="20"/>
      <c r="O19" s="31">
        <f>1/O18</f>
        <v>5.655832935296149</v>
      </c>
      <c r="P19">
        <v>8</v>
      </c>
      <c r="Q19">
        <f>Q17</f>
        <v>7</v>
      </c>
      <c r="R19" t="s">
        <v>55</v>
      </c>
      <c r="S19" t="s">
        <v>56</v>
      </c>
      <c r="W19" s="3" t="e">
        <f t="shared" si="1"/>
        <v>#N/A</v>
      </c>
      <c r="X19" s="3" t="e">
        <f t="shared" si="0"/>
        <v>#N/A</v>
      </c>
      <c r="Y19" s="4"/>
    </row>
    <row r="20" spans="14:25" ht="12.75">
      <c r="N20" s="20" t="s">
        <v>52</v>
      </c>
      <c r="O20" s="31">
        <f>2*a</f>
        <v>0.35</v>
      </c>
      <c r="P20">
        <v>8</v>
      </c>
      <c r="Q20">
        <f>Q18</f>
        <v>-7</v>
      </c>
      <c r="R20" s="3">
        <f>P15-P32</f>
        <v>15.234787074307128</v>
      </c>
      <c r="S20" s="2">
        <f>R18*R20/(R20-R18)</f>
        <v>14.772339814866694</v>
      </c>
      <c r="W20" s="3" t="e">
        <f t="shared" si="1"/>
        <v>#N/A</v>
      </c>
      <c r="X20" s="3" t="e">
        <f t="shared" si="0"/>
        <v>#N/A</v>
      </c>
      <c r="Y20" s="4"/>
    </row>
    <row r="21" spans="14:25" ht="12.75">
      <c r="N21" s="20" t="s">
        <v>53</v>
      </c>
      <c r="O21" s="31">
        <f>TAN(O20)</f>
        <v>0.36502849483042454</v>
      </c>
      <c r="P21" t="s">
        <v>5</v>
      </c>
      <c r="R21" t="s">
        <v>57</v>
      </c>
      <c r="W21" s="3" t="e">
        <f t="shared" si="1"/>
        <v>#N/A</v>
      </c>
      <c r="X21" s="3" t="e">
        <f t="shared" si="0"/>
        <v>#N/A</v>
      </c>
      <c r="Y21" s="4"/>
    </row>
    <row r="22" spans="15:25" ht="12.75">
      <c r="O22" s="30">
        <f>1/O21</f>
        <v>2.7395121590837834</v>
      </c>
      <c r="P22">
        <f>R15</f>
        <v>15</v>
      </c>
      <c r="Q22">
        <v>0</v>
      </c>
      <c r="R22" s="2">
        <f>S20+P15</f>
        <v>22.272339814866694</v>
      </c>
      <c r="S22">
        <v>-5</v>
      </c>
      <c r="W22" s="3" t="e">
        <f t="shared" si="1"/>
        <v>#N/A</v>
      </c>
      <c r="X22" s="3" t="e">
        <f t="shared" si="0"/>
        <v>#N/A</v>
      </c>
      <c r="Y22" s="4"/>
    </row>
    <row r="23" spans="15:25" ht="12.75">
      <c r="O23" s="23"/>
      <c r="P23" t="e">
        <f>IF(N9=1,R15,NA())</f>
        <v>#N/A</v>
      </c>
      <c r="Q23">
        <v>0</v>
      </c>
      <c r="R23" s="2">
        <f>R22</f>
        <v>22.272339814866694</v>
      </c>
      <c r="S23">
        <v>5</v>
      </c>
      <c r="W23" s="3" t="e">
        <f t="shared" si="1"/>
        <v>#N/A</v>
      </c>
      <c r="X23" s="3" t="e">
        <f t="shared" si="0"/>
        <v>#N/A</v>
      </c>
      <c r="Y23" s="4"/>
    </row>
    <row r="24" spans="15:25" ht="12.75">
      <c r="O24" s="23"/>
      <c r="P24" t="s">
        <v>6</v>
      </c>
      <c r="R24" t="s">
        <v>19</v>
      </c>
      <c r="W24" s="3" t="e">
        <f t="shared" si="1"/>
        <v>#N/A</v>
      </c>
      <c r="X24" s="3" t="e">
        <f t="shared" si="0"/>
        <v>#N/A</v>
      </c>
      <c r="Y24" s="4"/>
    </row>
    <row r="25" spans="15:25" ht="12.75">
      <c r="O25" s="23"/>
      <c r="P25" t="s">
        <v>7</v>
      </c>
      <c r="R25" t="e">
        <f>IF(N5=1,4,NA())</f>
        <v>#N/A</v>
      </c>
      <c r="S25" s="3" t="e">
        <f>(R25-P15)*O21</f>
        <v>#N/A</v>
      </c>
      <c r="W25" s="3" t="e">
        <f t="shared" si="1"/>
        <v>#N/A</v>
      </c>
      <c r="X25" s="3" t="e">
        <f t="shared" si="0"/>
        <v>#N/A</v>
      </c>
      <c r="Y25" s="4"/>
    </row>
    <row r="26" spans="15:25" ht="12.75">
      <c r="O26" s="23"/>
      <c r="P26" s="2">
        <f>x</f>
        <v>1.5</v>
      </c>
      <c r="Q26">
        <v>-9</v>
      </c>
      <c r="R26" s="2" t="e">
        <f>IF(N6=1,P22,NA())</f>
        <v>#N/A</v>
      </c>
      <c r="S26" s="3">
        <f>(R15-P15)*O21</f>
        <v>2.737713711228184</v>
      </c>
      <c r="T26" t="s">
        <v>21</v>
      </c>
      <c r="W26" s="3" t="e">
        <f t="shared" si="1"/>
        <v>#N/A</v>
      </c>
      <c r="X26" s="3" t="e">
        <f t="shared" si="0"/>
        <v>#N/A</v>
      </c>
      <c r="Y26" s="4"/>
    </row>
    <row r="27" spans="15:25" ht="12.75">
      <c r="O27" s="23"/>
      <c r="P27" t="s">
        <v>8</v>
      </c>
      <c r="R27">
        <f>P22</f>
        <v>15</v>
      </c>
      <c r="S27" s="3">
        <f>(R15-P15)*O21</f>
        <v>2.737713711228184</v>
      </c>
      <c r="W27" s="3" t="e">
        <f t="shared" si="1"/>
        <v>#N/A</v>
      </c>
      <c r="X27" s="3" t="e">
        <f t="shared" si="0"/>
        <v>#N/A</v>
      </c>
      <c r="Y27" s="4"/>
    </row>
    <row r="28" spans="15:25" ht="12.75">
      <c r="O28" s="23"/>
      <c r="P28" s="3" t="e">
        <f>IF(N2=1,x,NA())</f>
        <v>#N/A</v>
      </c>
      <c r="Q28" s="3" t="e">
        <f>-P28</f>
        <v>#N/A</v>
      </c>
      <c r="R28" t="s">
        <v>64</v>
      </c>
      <c r="S28" s="3"/>
      <c r="W28" s="3" t="e">
        <f t="shared" si="1"/>
        <v>#N/A</v>
      </c>
      <c r="X28" s="3" t="e">
        <f t="shared" si="0"/>
        <v>#N/A</v>
      </c>
      <c r="Y28" s="4"/>
    </row>
    <row r="29" spans="15:25" ht="8.25" customHeight="1">
      <c r="O29" s="23"/>
      <c r="P29" t="s">
        <v>9</v>
      </c>
      <c r="R29" s="3" t="e">
        <f>IF(N6=1,P32+R20+S20,NA())</f>
        <v>#N/A</v>
      </c>
      <c r="S29" s="3">
        <f>x*S20/R20</f>
        <v>1.4544679629733386</v>
      </c>
      <c r="W29" s="3" t="e">
        <f t="shared" si="1"/>
        <v>#N/A</v>
      </c>
      <c r="X29" s="3" t="e">
        <f t="shared" si="0"/>
        <v>#N/A</v>
      </c>
      <c r="Y29" s="4"/>
    </row>
    <row r="30" spans="6:25" ht="12.75" customHeight="1">
      <c r="F30" s="50" t="s">
        <v>62</v>
      </c>
      <c r="G30" s="50"/>
      <c r="H30" s="50"/>
      <c r="I30" s="50"/>
      <c r="J30" s="50"/>
      <c r="K30" s="50"/>
      <c r="O30" s="23"/>
      <c r="P30" t="e">
        <f>IF(N3=1,x,NA())</f>
        <v>#N/A</v>
      </c>
      <c r="Q30" s="3">
        <f>8-x*O18</f>
        <v>7.734787074307127</v>
      </c>
      <c r="W30" s="3" t="e">
        <f t="shared" si="1"/>
        <v>#N/A</v>
      </c>
      <c r="X30" s="3" t="e">
        <f t="shared" si="0"/>
        <v>#N/A</v>
      </c>
      <c r="Y30" s="4"/>
    </row>
    <row r="31" spans="6:25" ht="13.5" customHeight="1">
      <c r="F31" s="50"/>
      <c r="G31" s="50"/>
      <c r="H31" s="50"/>
      <c r="I31" s="50"/>
      <c r="J31" s="50"/>
      <c r="K31" s="50"/>
      <c r="O31" s="23"/>
      <c r="P31" t="s">
        <v>10</v>
      </c>
      <c r="W31" s="3" t="e">
        <f t="shared" si="1"/>
        <v>#N/A</v>
      </c>
      <c r="X31" s="3" t="e">
        <f t="shared" si="0"/>
        <v>#N/A</v>
      </c>
      <c r="Y31" s="4"/>
    </row>
    <row r="32" spans="6:25" ht="15" customHeight="1">
      <c r="F32" s="50"/>
      <c r="G32" s="50"/>
      <c r="H32" s="50"/>
      <c r="I32" s="50"/>
      <c r="J32" s="50"/>
      <c r="K32" s="50"/>
      <c r="O32" s="23"/>
      <c r="P32" s="3">
        <f>-Q30</f>
        <v>-7.734787074307127</v>
      </c>
      <c r="Q32" t="e">
        <f>-P30</f>
        <v>#N/A</v>
      </c>
      <c r="W32" s="3" t="e">
        <f t="shared" si="1"/>
        <v>#N/A</v>
      </c>
      <c r="X32" s="3" t="e">
        <f t="shared" si="0"/>
        <v>#N/A</v>
      </c>
      <c r="Y32" s="4"/>
    </row>
    <row r="33" spans="15:25" ht="12.75">
      <c r="O33" s="23"/>
      <c r="P33" t="s">
        <v>11</v>
      </c>
      <c r="W33" s="3" t="e">
        <f t="shared" si="1"/>
        <v>#N/A</v>
      </c>
      <c r="X33" s="3" t="e">
        <f t="shared" si="0"/>
        <v>#N/A</v>
      </c>
      <c r="Y33" s="4"/>
    </row>
    <row r="34" spans="15:25" ht="12.75">
      <c r="O34" s="23"/>
      <c r="P34" s="3" t="e">
        <f>IF(N7=1,P9,NA())</f>
        <v>#N/A</v>
      </c>
      <c r="Q34" s="3" t="e">
        <f>Q28</f>
        <v>#N/A</v>
      </c>
      <c r="W34" s="3" t="e">
        <f t="shared" si="1"/>
        <v>#N/A</v>
      </c>
      <c r="X34" s="3" t="e">
        <f t="shared" si="0"/>
        <v>#N/A</v>
      </c>
      <c r="Y34" s="4"/>
    </row>
    <row r="35" spans="6:25" ht="12.75">
      <c r="F35" s="3"/>
      <c r="O35" s="23"/>
      <c r="P35" t="s">
        <v>12</v>
      </c>
      <c r="W35" s="3" t="e">
        <f t="shared" si="1"/>
        <v>#N/A</v>
      </c>
      <c r="X35" s="3" t="e">
        <f t="shared" si="0"/>
        <v>#N/A</v>
      </c>
      <c r="Y35" s="4"/>
    </row>
    <row r="36" spans="15:25" ht="12.75">
      <c r="O36" s="23"/>
      <c r="P36" s="3" t="e">
        <f>IF(a=0,P28,(P30-Q30*O21)/(1+O21))</f>
        <v>#N/A</v>
      </c>
      <c r="Q36" s="3" t="e">
        <f>IF(N4=1,-P36,NA())</f>
        <v>#N/A</v>
      </c>
      <c r="W36" s="3" t="e">
        <f t="shared" si="1"/>
        <v>#N/A</v>
      </c>
      <c r="X36" s="3" t="e">
        <f t="shared" si="0"/>
        <v>#N/A</v>
      </c>
      <c r="Y36" s="4"/>
    </row>
    <row r="37" spans="15:25" ht="12.75">
      <c r="O37" s="23"/>
      <c r="P37" t="s">
        <v>13</v>
      </c>
      <c r="W37" s="3" t="e">
        <f t="shared" si="1"/>
        <v>#N/A</v>
      </c>
      <c r="X37" s="3" t="e">
        <f t="shared" si="0"/>
        <v>#N/A</v>
      </c>
      <c r="Y37" s="4"/>
    </row>
    <row r="38" spans="15:25" ht="12.75">
      <c r="O38" s="23"/>
      <c r="P38" t="e">
        <f>IF(N8=1,P15,NA())</f>
        <v>#N/A</v>
      </c>
      <c r="Q38" s="3" t="e">
        <f>Q28</f>
        <v>#N/A</v>
      </c>
      <c r="W38" s="3" t="e">
        <f t="shared" si="1"/>
        <v>#N/A</v>
      </c>
      <c r="X38" s="3" t="e">
        <f t="shared" si="0"/>
        <v>#N/A</v>
      </c>
      <c r="Y38" s="4"/>
    </row>
    <row r="39" spans="15:25" ht="12.75">
      <c r="O39" s="23"/>
      <c r="P39" t="s">
        <v>20</v>
      </c>
      <c r="W39" s="3" t="e">
        <f t="shared" si="1"/>
        <v>#N/A</v>
      </c>
      <c r="X39" s="3" t="e">
        <f t="shared" si="0"/>
        <v>#N/A</v>
      </c>
      <c r="Y39" s="4"/>
    </row>
    <row r="40" spans="15:25" ht="12.75">
      <c r="O40" s="23"/>
      <c r="P40" t="e">
        <f>IF(N5=1,P15,NA())</f>
        <v>#N/A</v>
      </c>
      <c r="Q40" s="3" t="e">
        <f>Q32+(P15-P32)*O21</f>
        <v>#N/A</v>
      </c>
      <c r="W40" s="3" t="e">
        <f t="shared" si="1"/>
        <v>#N/A</v>
      </c>
      <c r="X40" s="3" t="e">
        <f t="shared" si="0"/>
        <v>#N/A</v>
      </c>
      <c r="Y40" s="4"/>
    </row>
    <row r="41" spans="15:25" ht="12.75">
      <c r="O41" s="23"/>
      <c r="W41" s="3" t="e">
        <f t="shared" si="1"/>
        <v>#N/A</v>
      </c>
      <c r="X41" s="3" t="e">
        <f t="shared" si="0"/>
        <v>#N/A</v>
      </c>
      <c r="Y41" s="4"/>
    </row>
    <row r="42" spans="15:25" ht="12.75">
      <c r="O42" s="23"/>
      <c r="W42" s="3" t="e">
        <f t="shared" si="1"/>
        <v>#N/A</v>
      </c>
      <c r="X42" s="3" t="e">
        <f t="shared" si="0"/>
        <v>#N/A</v>
      </c>
      <c r="Y42" s="4"/>
    </row>
    <row r="43" spans="15:25" ht="12.75">
      <c r="O43" s="23"/>
      <c r="W43" s="3" t="e">
        <f t="shared" si="1"/>
        <v>#N/A</v>
      </c>
      <c r="X43" s="3" t="e">
        <f t="shared" si="0"/>
        <v>#N/A</v>
      </c>
      <c r="Y43" s="4"/>
    </row>
    <row r="44" spans="15:25" ht="12.75">
      <c r="O44" s="23"/>
      <c r="W44" s="3" t="e">
        <f t="shared" si="1"/>
        <v>#N/A</v>
      </c>
      <c r="X44" s="3" t="e">
        <f t="shared" si="0"/>
        <v>#N/A</v>
      </c>
      <c r="Y44" s="4"/>
    </row>
    <row r="45" spans="15:25" ht="12.75">
      <c r="O45" s="23"/>
      <c r="W45" s="3" t="e">
        <f t="shared" si="1"/>
        <v>#N/A</v>
      </c>
      <c r="X45" s="3" t="e">
        <f t="shared" si="0"/>
        <v>#N/A</v>
      </c>
      <c r="Y45" s="4"/>
    </row>
    <row r="46" spans="15:25" ht="12.75">
      <c r="O46" s="23"/>
      <c r="W46" s="3" t="e">
        <f t="shared" si="1"/>
        <v>#N/A</v>
      </c>
      <c r="X46" s="3" t="e">
        <f t="shared" si="0"/>
        <v>#N/A</v>
      </c>
      <c r="Y46" s="4"/>
    </row>
    <row r="47" spans="15:25" ht="12.75">
      <c r="O47" s="23"/>
      <c r="W47" s="3" t="e">
        <f t="shared" si="1"/>
        <v>#N/A</v>
      </c>
      <c r="X47" s="3" t="e">
        <f t="shared" si="0"/>
        <v>#N/A</v>
      </c>
      <c r="Y47" s="4"/>
    </row>
    <row r="48" spans="15:25" ht="12.75">
      <c r="O48" s="23"/>
      <c r="W48" s="3" t="e">
        <f t="shared" si="1"/>
        <v>#N/A</v>
      </c>
      <c r="X48" s="3" t="e">
        <f t="shared" si="0"/>
        <v>#N/A</v>
      </c>
      <c r="Y48" s="4"/>
    </row>
    <row r="49" spans="15:25" ht="12.75">
      <c r="O49" s="23"/>
      <c r="W49" s="3" t="e">
        <f t="shared" si="1"/>
        <v>#N/A</v>
      </c>
      <c r="X49" s="3" t="e">
        <f t="shared" si="0"/>
        <v>#N/A</v>
      </c>
      <c r="Y49" s="4"/>
    </row>
    <row r="50" spans="15:25" ht="12.75">
      <c r="O50" s="23"/>
      <c r="W50" s="3" t="e">
        <f t="shared" si="1"/>
        <v>#N/A</v>
      </c>
      <c r="X50" s="3" t="e">
        <f t="shared" si="0"/>
        <v>#N/A</v>
      </c>
      <c r="Y50" s="4"/>
    </row>
    <row r="51" spans="15:25" ht="12.75">
      <c r="O51" s="23"/>
      <c r="W51" s="3" t="e">
        <f t="shared" si="1"/>
        <v>#N/A</v>
      </c>
      <c r="X51" s="3" t="e">
        <f t="shared" si="0"/>
        <v>#N/A</v>
      </c>
      <c r="Y51" s="4"/>
    </row>
    <row r="52" spans="15:25" ht="12.75">
      <c r="O52" s="23"/>
      <c r="W52" s="3" t="e">
        <f t="shared" si="1"/>
        <v>#N/A</v>
      </c>
      <c r="X52" s="3" t="e">
        <f t="shared" si="0"/>
        <v>#N/A</v>
      </c>
      <c r="Y52" s="4"/>
    </row>
    <row r="53" spans="15:25" ht="12.75">
      <c r="O53" s="23"/>
      <c r="W53" s="3" t="e">
        <f t="shared" si="1"/>
        <v>#N/A</v>
      </c>
      <c r="X53" s="3" t="e">
        <f t="shared" si="0"/>
        <v>#N/A</v>
      </c>
      <c r="Y53" s="4"/>
    </row>
    <row r="54" spans="15:25" ht="12.75">
      <c r="O54" s="23"/>
      <c r="W54" s="3" t="e">
        <f t="shared" si="1"/>
        <v>#N/A</v>
      </c>
      <c r="X54" s="3" t="e">
        <f t="shared" si="0"/>
        <v>#N/A</v>
      </c>
      <c r="Y54" s="4"/>
    </row>
    <row r="55" spans="15:25" ht="12.75">
      <c r="O55" s="23"/>
      <c r="W55" s="3" t="e">
        <f t="shared" si="1"/>
        <v>#N/A</v>
      </c>
      <c r="X55" s="3" t="e">
        <f t="shared" si="0"/>
        <v>#N/A</v>
      </c>
      <c r="Y55" s="4"/>
    </row>
    <row r="56" spans="15:25" ht="12.75">
      <c r="O56" s="23"/>
      <c r="W56" s="3" t="e">
        <f t="shared" si="1"/>
        <v>#N/A</v>
      </c>
      <c r="X56" s="3" t="e">
        <f t="shared" si="0"/>
        <v>#N/A</v>
      </c>
      <c r="Y56" s="4"/>
    </row>
    <row r="57" spans="15:25" ht="12.75">
      <c r="O57" s="23"/>
      <c r="W57" s="3" t="e">
        <f t="shared" si="1"/>
        <v>#N/A</v>
      </c>
      <c r="X57" s="3" t="e">
        <f t="shared" si="0"/>
        <v>#N/A</v>
      </c>
      <c r="Y57" s="4"/>
    </row>
    <row r="58" spans="15:25" ht="12.75">
      <c r="O58" s="23"/>
      <c r="W58" s="3" t="e">
        <f t="shared" si="1"/>
        <v>#N/A</v>
      </c>
      <c r="X58" s="3" t="e">
        <f t="shared" si="0"/>
        <v>#N/A</v>
      </c>
      <c r="Y58" s="4"/>
    </row>
    <row r="59" spans="15:25" ht="12.75">
      <c r="O59" s="23"/>
      <c r="W59" s="3" t="e">
        <f t="shared" si="1"/>
        <v>#N/A</v>
      </c>
      <c r="X59" s="3" t="e">
        <f t="shared" si="0"/>
        <v>#N/A</v>
      </c>
      <c r="Y59" s="4"/>
    </row>
    <row r="60" spans="15:25" ht="12.75">
      <c r="O60" s="23"/>
      <c r="W60" s="3" t="e">
        <f t="shared" si="1"/>
        <v>#N/A</v>
      </c>
      <c r="X60" s="3" t="e">
        <f t="shared" si="0"/>
        <v>#N/A</v>
      </c>
      <c r="Y60" s="4"/>
    </row>
    <row r="61" spans="15:25" ht="12.75">
      <c r="O61" s="23"/>
      <c r="W61" s="3" t="e">
        <f t="shared" si="1"/>
        <v>#N/A</v>
      </c>
      <c r="X61" s="3" t="e">
        <f t="shared" si="0"/>
        <v>#N/A</v>
      </c>
      <c r="Y61" s="4"/>
    </row>
    <row r="62" spans="15:25" ht="12.75">
      <c r="O62" s="23"/>
      <c r="W62" s="3" t="e">
        <f t="shared" si="1"/>
        <v>#N/A</v>
      </c>
      <c r="X62" s="3" t="e">
        <f t="shared" si="0"/>
        <v>#N/A</v>
      </c>
      <c r="Y62" s="4"/>
    </row>
    <row r="63" spans="15:25" ht="12.75">
      <c r="O63" s="23"/>
      <c r="W63" s="3" t="e">
        <f t="shared" si="1"/>
        <v>#N/A</v>
      </c>
      <c r="X63" s="3" t="e">
        <f t="shared" si="0"/>
        <v>#N/A</v>
      </c>
      <c r="Y63" s="4"/>
    </row>
    <row r="64" spans="15:25" ht="12.75">
      <c r="O64" s="23"/>
      <c r="W64" s="3" t="e">
        <f t="shared" si="1"/>
        <v>#N/A</v>
      </c>
      <c r="X64" s="3" t="e">
        <f t="shared" si="0"/>
        <v>#N/A</v>
      </c>
      <c r="Y64" s="4"/>
    </row>
    <row r="65" spans="15:25" ht="12.75">
      <c r="O65" s="23"/>
      <c r="W65" s="3" t="e">
        <f t="shared" si="1"/>
        <v>#N/A</v>
      </c>
      <c r="X65" s="3" t="e">
        <f t="shared" si="0"/>
        <v>#N/A</v>
      </c>
      <c r="Y65" s="4"/>
    </row>
    <row r="66" spans="15:25" ht="12.75">
      <c r="O66" s="23"/>
      <c r="W66" s="3" t="e">
        <f t="shared" si="1"/>
        <v>#N/A</v>
      </c>
      <c r="X66" s="3" t="e">
        <f t="shared" si="0"/>
        <v>#N/A</v>
      </c>
      <c r="Y66" s="4"/>
    </row>
    <row r="67" spans="15:25" ht="12.75">
      <c r="O67" s="23"/>
      <c r="W67" s="3" t="e">
        <f t="shared" si="1"/>
        <v>#N/A</v>
      </c>
      <c r="X67" s="3" t="e">
        <f t="shared" si="0"/>
        <v>#N/A</v>
      </c>
      <c r="Y67" s="4"/>
    </row>
    <row r="68" spans="15:25" ht="12.75">
      <c r="O68" s="23"/>
      <c r="W68" s="3" t="e">
        <f t="shared" si="1"/>
        <v>#N/A</v>
      </c>
      <c r="X68" s="3" t="e">
        <f aca="true" t="shared" si="2" ref="X68:X131">P$15+S$20+2.5*(1-COS(2*PI()*(2*W68*TAN(a)+2*C$2)/I$2))</f>
        <v>#N/A</v>
      </c>
      <c r="Y68" s="4"/>
    </row>
    <row r="69" spans="15:25" ht="12.75">
      <c r="O69" s="23"/>
      <c r="W69" s="3" t="e">
        <f aca="true" t="shared" si="3" ref="W69:W132">W68+0.03</f>
        <v>#N/A</v>
      </c>
      <c r="X69" s="3" t="e">
        <f t="shared" si="2"/>
        <v>#N/A</v>
      </c>
      <c r="Y69" s="4"/>
    </row>
    <row r="70" spans="15:25" ht="12.75">
      <c r="O70" s="23"/>
      <c r="W70" s="3" t="e">
        <f t="shared" si="3"/>
        <v>#N/A</v>
      </c>
      <c r="X70" s="3" t="e">
        <f t="shared" si="2"/>
        <v>#N/A</v>
      </c>
      <c r="Y70" s="4"/>
    </row>
    <row r="71" spans="15:25" ht="12.75">
      <c r="O71" s="23"/>
      <c r="W71" s="3" t="e">
        <f t="shared" si="3"/>
        <v>#N/A</v>
      </c>
      <c r="X71" s="3" t="e">
        <f t="shared" si="2"/>
        <v>#N/A</v>
      </c>
      <c r="Y71" s="4"/>
    </row>
    <row r="72" spans="15:25" ht="12.75">
      <c r="O72" s="23"/>
      <c r="W72" s="3" t="e">
        <f t="shared" si="3"/>
        <v>#N/A</v>
      </c>
      <c r="X72" s="3" t="e">
        <f t="shared" si="2"/>
        <v>#N/A</v>
      </c>
      <c r="Y72" s="4"/>
    </row>
    <row r="73" spans="15:25" ht="12.75">
      <c r="O73" s="23"/>
      <c r="W73" s="3" t="e">
        <f t="shared" si="3"/>
        <v>#N/A</v>
      </c>
      <c r="X73" s="3" t="e">
        <f t="shared" si="2"/>
        <v>#N/A</v>
      </c>
      <c r="Y73" s="4"/>
    </row>
    <row r="74" spans="15:25" ht="12.75">
      <c r="O74" s="23"/>
      <c r="W74" s="3" t="e">
        <f t="shared" si="3"/>
        <v>#N/A</v>
      </c>
      <c r="X74" s="3" t="e">
        <f t="shared" si="2"/>
        <v>#N/A</v>
      </c>
      <c r="Y74" s="4"/>
    </row>
    <row r="75" spans="15:25" ht="12.75">
      <c r="O75" s="23"/>
      <c r="W75" s="3" t="e">
        <f t="shared" si="3"/>
        <v>#N/A</v>
      </c>
      <c r="X75" s="3" t="e">
        <f t="shared" si="2"/>
        <v>#N/A</v>
      </c>
      <c r="Y75" s="4"/>
    </row>
    <row r="76" spans="15:25" ht="12.75">
      <c r="O76" s="23"/>
      <c r="W76" s="3" t="e">
        <f t="shared" si="3"/>
        <v>#N/A</v>
      </c>
      <c r="X76" s="3" t="e">
        <f t="shared" si="2"/>
        <v>#N/A</v>
      </c>
      <c r="Y76" s="4"/>
    </row>
    <row r="77" spans="15:25" ht="12.75">
      <c r="O77" s="23"/>
      <c r="W77" s="3" t="e">
        <f t="shared" si="3"/>
        <v>#N/A</v>
      </c>
      <c r="X77" s="3" t="e">
        <f t="shared" si="2"/>
        <v>#N/A</v>
      </c>
      <c r="Y77" s="4"/>
    </row>
    <row r="78" spans="15:25" ht="12.75">
      <c r="O78" s="23"/>
      <c r="W78" s="3" t="e">
        <f t="shared" si="3"/>
        <v>#N/A</v>
      </c>
      <c r="X78" s="3" t="e">
        <f t="shared" si="2"/>
        <v>#N/A</v>
      </c>
      <c r="Y78" s="4"/>
    </row>
    <row r="79" spans="15:25" ht="12.75">
      <c r="O79" s="23"/>
      <c r="W79" s="3" t="e">
        <f t="shared" si="3"/>
        <v>#N/A</v>
      </c>
      <c r="X79" s="3" t="e">
        <f t="shared" si="2"/>
        <v>#N/A</v>
      </c>
      <c r="Y79" s="4"/>
    </row>
    <row r="80" spans="15:25" ht="12.75">
      <c r="O80" s="23"/>
      <c r="W80" s="3" t="e">
        <f t="shared" si="3"/>
        <v>#N/A</v>
      </c>
      <c r="X80" s="3" t="e">
        <f t="shared" si="2"/>
        <v>#N/A</v>
      </c>
      <c r="Y80" s="4"/>
    </row>
    <row r="81" spans="15:25" ht="12.75">
      <c r="O81" s="23"/>
      <c r="W81" s="3" t="e">
        <f t="shared" si="3"/>
        <v>#N/A</v>
      </c>
      <c r="X81" s="3" t="e">
        <f t="shared" si="2"/>
        <v>#N/A</v>
      </c>
      <c r="Y81" s="4"/>
    </row>
    <row r="82" spans="15:25" ht="12.75">
      <c r="O82" s="23"/>
      <c r="W82" s="3" t="e">
        <f t="shared" si="3"/>
        <v>#N/A</v>
      </c>
      <c r="X82" s="3" t="e">
        <f t="shared" si="2"/>
        <v>#N/A</v>
      </c>
      <c r="Y82" s="4"/>
    </row>
    <row r="83" spans="15:25" ht="12.75">
      <c r="O83" s="23"/>
      <c r="W83" s="3" t="e">
        <f t="shared" si="3"/>
        <v>#N/A</v>
      </c>
      <c r="X83" s="3" t="e">
        <f t="shared" si="2"/>
        <v>#N/A</v>
      </c>
      <c r="Y83" s="4"/>
    </row>
    <row r="84" spans="15:25" ht="12.75">
      <c r="O84" s="23"/>
      <c r="W84" s="3" t="e">
        <f t="shared" si="3"/>
        <v>#N/A</v>
      </c>
      <c r="X84" s="3" t="e">
        <f t="shared" si="2"/>
        <v>#N/A</v>
      </c>
      <c r="Y84" s="4"/>
    </row>
    <row r="85" spans="15:25" ht="12.75">
      <c r="O85" s="23"/>
      <c r="W85" s="3" t="e">
        <f t="shared" si="3"/>
        <v>#N/A</v>
      </c>
      <c r="X85" s="3" t="e">
        <f t="shared" si="2"/>
        <v>#N/A</v>
      </c>
      <c r="Y85" s="4"/>
    </row>
    <row r="86" spans="15:25" ht="12.75">
      <c r="O86" s="23"/>
      <c r="W86" s="3" t="e">
        <f t="shared" si="3"/>
        <v>#N/A</v>
      </c>
      <c r="X86" s="3" t="e">
        <f t="shared" si="2"/>
        <v>#N/A</v>
      </c>
      <c r="Y86" s="4"/>
    </row>
    <row r="87" spans="15:25" ht="12.75">
      <c r="O87" s="23"/>
      <c r="W87" s="3" t="e">
        <f t="shared" si="3"/>
        <v>#N/A</v>
      </c>
      <c r="X87" s="3" t="e">
        <f t="shared" si="2"/>
        <v>#N/A</v>
      </c>
      <c r="Y87" s="4"/>
    </row>
    <row r="88" spans="15:25" ht="12.75">
      <c r="O88" s="23"/>
      <c r="W88" s="3" t="e">
        <f t="shared" si="3"/>
        <v>#N/A</v>
      </c>
      <c r="X88" s="3" t="e">
        <f t="shared" si="2"/>
        <v>#N/A</v>
      </c>
      <c r="Y88" s="4"/>
    </row>
    <row r="89" spans="15:25" ht="12.75">
      <c r="O89" s="23"/>
      <c r="W89" s="3" t="e">
        <f t="shared" si="3"/>
        <v>#N/A</v>
      </c>
      <c r="X89" s="3" t="e">
        <f t="shared" si="2"/>
        <v>#N/A</v>
      </c>
      <c r="Y89" s="4"/>
    </row>
    <row r="90" spans="15:25" ht="12.75">
      <c r="O90" s="23"/>
      <c r="W90" s="3" t="e">
        <f t="shared" si="3"/>
        <v>#N/A</v>
      </c>
      <c r="X90" s="3" t="e">
        <f t="shared" si="2"/>
        <v>#N/A</v>
      </c>
      <c r="Y90" s="4"/>
    </row>
    <row r="91" spans="15:25" ht="12.75">
      <c r="O91" s="23"/>
      <c r="W91" s="3" t="e">
        <f t="shared" si="3"/>
        <v>#N/A</v>
      </c>
      <c r="X91" s="3" t="e">
        <f t="shared" si="2"/>
        <v>#N/A</v>
      </c>
      <c r="Y91" s="4"/>
    </row>
    <row r="92" spans="15:25" ht="12.75">
      <c r="O92" s="23"/>
      <c r="W92" s="3" t="e">
        <f t="shared" si="3"/>
        <v>#N/A</v>
      </c>
      <c r="X92" s="3" t="e">
        <f t="shared" si="2"/>
        <v>#N/A</v>
      </c>
      <c r="Y92" s="4"/>
    </row>
    <row r="93" spans="15:25" ht="12.75">
      <c r="O93" s="23"/>
      <c r="W93" s="3" t="e">
        <f t="shared" si="3"/>
        <v>#N/A</v>
      </c>
      <c r="X93" s="3" t="e">
        <f t="shared" si="2"/>
        <v>#N/A</v>
      </c>
      <c r="Y93" s="4"/>
    </row>
    <row r="94" spans="15:25" ht="12.75">
      <c r="O94" s="23"/>
      <c r="W94" s="3" t="e">
        <f t="shared" si="3"/>
        <v>#N/A</v>
      </c>
      <c r="X94" s="3" t="e">
        <f t="shared" si="2"/>
        <v>#N/A</v>
      </c>
      <c r="Y94" s="4"/>
    </row>
    <row r="95" spans="15:25" ht="12.75">
      <c r="O95" s="23"/>
      <c r="W95" s="3" t="e">
        <f t="shared" si="3"/>
        <v>#N/A</v>
      </c>
      <c r="X95" s="3" t="e">
        <f t="shared" si="2"/>
        <v>#N/A</v>
      </c>
      <c r="Y95" s="4"/>
    </row>
    <row r="96" spans="15:25" ht="12.75">
      <c r="O96" s="23"/>
      <c r="W96" s="3" t="e">
        <f t="shared" si="3"/>
        <v>#N/A</v>
      </c>
      <c r="X96" s="3" t="e">
        <f t="shared" si="2"/>
        <v>#N/A</v>
      </c>
      <c r="Y96" s="4"/>
    </row>
    <row r="97" spans="15:25" ht="12.75">
      <c r="O97" s="23"/>
      <c r="W97" s="3" t="e">
        <f t="shared" si="3"/>
        <v>#N/A</v>
      </c>
      <c r="X97" s="3" t="e">
        <f t="shared" si="2"/>
        <v>#N/A</v>
      </c>
      <c r="Y97" s="4"/>
    </row>
    <row r="98" spans="15:25" ht="12.75">
      <c r="O98" s="23"/>
      <c r="W98" s="3" t="e">
        <f t="shared" si="3"/>
        <v>#N/A</v>
      </c>
      <c r="X98" s="3" t="e">
        <f t="shared" si="2"/>
        <v>#N/A</v>
      </c>
      <c r="Y98" s="4"/>
    </row>
    <row r="99" spans="15:25" ht="12.75">
      <c r="O99" s="23"/>
      <c r="W99" s="3" t="e">
        <f t="shared" si="3"/>
        <v>#N/A</v>
      </c>
      <c r="X99" s="3" t="e">
        <f t="shared" si="2"/>
        <v>#N/A</v>
      </c>
      <c r="Y99" s="4"/>
    </row>
    <row r="100" spans="15:25" ht="12.75">
      <c r="O100" s="23"/>
      <c r="W100" s="3" t="e">
        <f t="shared" si="3"/>
        <v>#N/A</v>
      </c>
      <c r="X100" s="3" t="e">
        <f t="shared" si="2"/>
        <v>#N/A</v>
      </c>
      <c r="Y100" s="4"/>
    </row>
    <row r="101" spans="15:25" ht="12.75">
      <c r="O101" s="23"/>
      <c r="W101" s="3" t="e">
        <f t="shared" si="3"/>
        <v>#N/A</v>
      </c>
      <c r="X101" s="3" t="e">
        <f t="shared" si="2"/>
        <v>#N/A</v>
      </c>
      <c r="Y101" s="4"/>
    </row>
    <row r="102" spans="15:25" ht="12.75">
      <c r="O102" s="23"/>
      <c r="W102" s="3" t="e">
        <f t="shared" si="3"/>
        <v>#N/A</v>
      </c>
      <c r="X102" s="3" t="e">
        <f t="shared" si="2"/>
        <v>#N/A</v>
      </c>
      <c r="Y102" s="4"/>
    </row>
    <row r="103" spans="15:25" ht="12.75">
      <c r="O103" s="23"/>
      <c r="W103" s="3" t="e">
        <f t="shared" si="3"/>
        <v>#N/A</v>
      </c>
      <c r="X103" s="3" t="e">
        <f t="shared" si="2"/>
        <v>#N/A</v>
      </c>
      <c r="Y103" s="4"/>
    </row>
    <row r="104" spans="15:25" ht="12.75">
      <c r="O104" s="23"/>
      <c r="W104" s="3" t="e">
        <f t="shared" si="3"/>
        <v>#N/A</v>
      </c>
      <c r="X104" s="3" t="e">
        <f t="shared" si="2"/>
        <v>#N/A</v>
      </c>
      <c r="Y104" s="4"/>
    </row>
    <row r="105" spans="15:25" ht="12.75">
      <c r="O105" s="23"/>
      <c r="W105" s="3" t="e">
        <f t="shared" si="3"/>
        <v>#N/A</v>
      </c>
      <c r="X105" s="3" t="e">
        <f t="shared" si="2"/>
        <v>#N/A</v>
      </c>
      <c r="Y105" s="4"/>
    </row>
    <row r="106" spans="15:25" ht="12.75">
      <c r="O106" s="23"/>
      <c r="W106" s="3" t="e">
        <f t="shared" si="3"/>
        <v>#N/A</v>
      </c>
      <c r="X106" s="3" t="e">
        <f t="shared" si="2"/>
        <v>#N/A</v>
      </c>
      <c r="Y106" s="4"/>
    </row>
    <row r="107" spans="15:25" ht="12.75">
      <c r="O107" s="23"/>
      <c r="W107" s="3" t="e">
        <f t="shared" si="3"/>
        <v>#N/A</v>
      </c>
      <c r="X107" s="3" t="e">
        <f t="shared" si="2"/>
        <v>#N/A</v>
      </c>
      <c r="Y107" s="4"/>
    </row>
    <row r="108" spans="15:25" ht="12.75">
      <c r="O108" s="23"/>
      <c r="W108" s="3" t="e">
        <f t="shared" si="3"/>
        <v>#N/A</v>
      </c>
      <c r="X108" s="3" t="e">
        <f t="shared" si="2"/>
        <v>#N/A</v>
      </c>
      <c r="Y108" s="4"/>
    </row>
    <row r="109" spans="15:25" ht="12.75">
      <c r="O109" s="23"/>
      <c r="W109" s="3" t="e">
        <f t="shared" si="3"/>
        <v>#N/A</v>
      </c>
      <c r="X109" s="3" t="e">
        <f t="shared" si="2"/>
        <v>#N/A</v>
      </c>
      <c r="Y109" s="4"/>
    </row>
    <row r="110" spans="15:25" ht="12.75">
      <c r="O110" s="23"/>
      <c r="W110" s="3" t="e">
        <f t="shared" si="3"/>
        <v>#N/A</v>
      </c>
      <c r="X110" s="3" t="e">
        <f t="shared" si="2"/>
        <v>#N/A</v>
      </c>
      <c r="Y110" s="4"/>
    </row>
    <row r="111" spans="15:25" ht="12.75">
      <c r="O111" s="23"/>
      <c r="W111" s="3" t="e">
        <f t="shared" si="3"/>
        <v>#N/A</v>
      </c>
      <c r="X111" s="3" t="e">
        <f t="shared" si="2"/>
        <v>#N/A</v>
      </c>
      <c r="Y111" s="4"/>
    </row>
    <row r="112" spans="15:25" ht="12.75">
      <c r="O112" s="23"/>
      <c r="W112" s="3" t="e">
        <f t="shared" si="3"/>
        <v>#N/A</v>
      </c>
      <c r="X112" s="3" t="e">
        <f t="shared" si="2"/>
        <v>#N/A</v>
      </c>
      <c r="Y112" s="4"/>
    </row>
    <row r="113" spans="15:25" ht="12.75">
      <c r="O113" s="23"/>
      <c r="W113" s="3" t="e">
        <f t="shared" si="3"/>
        <v>#N/A</v>
      </c>
      <c r="X113" s="3" t="e">
        <f t="shared" si="2"/>
        <v>#N/A</v>
      </c>
      <c r="Y113" s="4"/>
    </row>
    <row r="114" spans="15:25" ht="12.75">
      <c r="O114" s="23"/>
      <c r="W114" s="3" t="e">
        <f t="shared" si="3"/>
        <v>#N/A</v>
      </c>
      <c r="X114" s="3" t="e">
        <f t="shared" si="2"/>
        <v>#N/A</v>
      </c>
      <c r="Y114" s="4"/>
    </row>
    <row r="115" spans="15:25" ht="12.75">
      <c r="O115" s="23"/>
      <c r="W115" s="3" t="e">
        <f t="shared" si="3"/>
        <v>#N/A</v>
      </c>
      <c r="X115" s="3" t="e">
        <f t="shared" si="2"/>
        <v>#N/A</v>
      </c>
      <c r="Y115" s="4"/>
    </row>
    <row r="116" spans="15:25" ht="12.75">
      <c r="O116" s="23"/>
      <c r="W116" s="3" t="e">
        <f t="shared" si="3"/>
        <v>#N/A</v>
      </c>
      <c r="X116" s="3" t="e">
        <f t="shared" si="2"/>
        <v>#N/A</v>
      </c>
      <c r="Y116" s="4"/>
    </row>
    <row r="117" spans="15:25" ht="12.75">
      <c r="O117" s="23"/>
      <c r="W117" s="3" t="e">
        <f t="shared" si="3"/>
        <v>#N/A</v>
      </c>
      <c r="X117" s="3" t="e">
        <f t="shared" si="2"/>
        <v>#N/A</v>
      </c>
      <c r="Y117" s="4"/>
    </row>
    <row r="118" spans="15:25" ht="12.75">
      <c r="O118" s="23"/>
      <c r="W118" s="3" t="e">
        <f t="shared" si="3"/>
        <v>#N/A</v>
      </c>
      <c r="X118" s="3" t="e">
        <f t="shared" si="2"/>
        <v>#N/A</v>
      </c>
      <c r="Y118" s="4"/>
    </row>
    <row r="119" spans="15:25" ht="12.75">
      <c r="O119" s="23"/>
      <c r="W119" s="3" t="e">
        <f t="shared" si="3"/>
        <v>#N/A</v>
      </c>
      <c r="X119" s="3" t="e">
        <f t="shared" si="2"/>
        <v>#N/A</v>
      </c>
      <c r="Y119" s="4"/>
    </row>
    <row r="120" spans="15:25" ht="12.75">
      <c r="O120" s="23"/>
      <c r="W120" s="3" t="e">
        <f t="shared" si="3"/>
        <v>#N/A</v>
      </c>
      <c r="X120" s="3" t="e">
        <f t="shared" si="2"/>
        <v>#N/A</v>
      </c>
      <c r="Y120" s="4"/>
    </row>
    <row r="121" spans="15:25" ht="12.75">
      <c r="O121" s="23"/>
      <c r="W121" s="3" t="e">
        <f t="shared" si="3"/>
        <v>#N/A</v>
      </c>
      <c r="X121" s="3" t="e">
        <f t="shared" si="2"/>
        <v>#N/A</v>
      </c>
      <c r="Y121" s="4"/>
    </row>
    <row r="122" spans="15:25" ht="12.75">
      <c r="O122" s="23"/>
      <c r="W122" s="3" t="e">
        <f t="shared" si="3"/>
        <v>#N/A</v>
      </c>
      <c r="X122" s="3" t="e">
        <f t="shared" si="2"/>
        <v>#N/A</v>
      </c>
      <c r="Y122" s="4"/>
    </row>
    <row r="123" spans="15:25" ht="12.75">
      <c r="O123" s="23"/>
      <c r="W123" s="3" t="e">
        <f t="shared" si="3"/>
        <v>#N/A</v>
      </c>
      <c r="X123" s="3" t="e">
        <f t="shared" si="2"/>
        <v>#N/A</v>
      </c>
      <c r="Y123" s="4"/>
    </row>
    <row r="124" spans="15:25" ht="12.75">
      <c r="O124" s="23"/>
      <c r="W124" s="3" t="e">
        <f t="shared" si="3"/>
        <v>#N/A</v>
      </c>
      <c r="X124" s="3" t="e">
        <f t="shared" si="2"/>
        <v>#N/A</v>
      </c>
      <c r="Y124" s="4"/>
    </row>
    <row r="125" spans="15:25" ht="12.75">
      <c r="O125" s="23"/>
      <c r="W125" s="3" t="e">
        <f t="shared" si="3"/>
        <v>#N/A</v>
      </c>
      <c r="X125" s="3" t="e">
        <f t="shared" si="2"/>
        <v>#N/A</v>
      </c>
      <c r="Y125" s="4"/>
    </row>
    <row r="126" spans="15:25" ht="12.75">
      <c r="O126" s="23"/>
      <c r="W126" s="3" t="e">
        <f t="shared" si="3"/>
        <v>#N/A</v>
      </c>
      <c r="X126" s="3" t="e">
        <f t="shared" si="2"/>
        <v>#N/A</v>
      </c>
      <c r="Y126" s="4"/>
    </row>
    <row r="127" spans="15:25" ht="12.75">
      <c r="O127" s="23"/>
      <c r="W127" s="3" t="e">
        <f t="shared" si="3"/>
        <v>#N/A</v>
      </c>
      <c r="X127" s="3" t="e">
        <f t="shared" si="2"/>
        <v>#N/A</v>
      </c>
      <c r="Y127" s="4"/>
    </row>
    <row r="128" spans="15:25" ht="12.75">
      <c r="O128" s="23"/>
      <c r="W128" s="3" t="e">
        <f t="shared" si="3"/>
        <v>#N/A</v>
      </c>
      <c r="X128" s="3" t="e">
        <f t="shared" si="2"/>
        <v>#N/A</v>
      </c>
      <c r="Y128" s="4"/>
    </row>
    <row r="129" spans="15:25" ht="12.75">
      <c r="O129" s="23"/>
      <c r="W129" s="3" t="e">
        <f t="shared" si="3"/>
        <v>#N/A</v>
      </c>
      <c r="X129" s="3" t="e">
        <f t="shared" si="2"/>
        <v>#N/A</v>
      </c>
      <c r="Y129" s="4"/>
    </row>
    <row r="130" spans="15:25" ht="12.75">
      <c r="O130" s="23"/>
      <c r="W130" s="3" t="e">
        <f t="shared" si="3"/>
        <v>#N/A</v>
      </c>
      <c r="X130" s="3" t="e">
        <f t="shared" si="2"/>
        <v>#N/A</v>
      </c>
      <c r="Y130" s="4"/>
    </row>
    <row r="131" spans="15:25" ht="12.75">
      <c r="O131" s="23"/>
      <c r="W131" s="3" t="e">
        <f t="shared" si="3"/>
        <v>#N/A</v>
      </c>
      <c r="X131" s="3" t="e">
        <f t="shared" si="2"/>
        <v>#N/A</v>
      </c>
      <c r="Y131" s="4"/>
    </row>
    <row r="132" spans="15:25" ht="12.75">
      <c r="O132" s="23"/>
      <c r="W132" s="3" t="e">
        <f t="shared" si="3"/>
        <v>#N/A</v>
      </c>
      <c r="X132" s="3" t="e">
        <f aca="true" t="shared" si="4" ref="X132:X195">P$15+S$20+2.5*(1-COS(2*PI()*(2*W132*TAN(a)+2*C$2)/I$2))</f>
        <v>#N/A</v>
      </c>
      <c r="Y132" s="4"/>
    </row>
    <row r="133" spans="15:25" ht="12.75">
      <c r="O133" s="23"/>
      <c r="W133" s="3" t="e">
        <f aca="true" t="shared" si="5" ref="W133:W196">W132+0.03</f>
        <v>#N/A</v>
      </c>
      <c r="X133" s="3" t="e">
        <f t="shared" si="4"/>
        <v>#N/A</v>
      </c>
      <c r="Y133" s="4"/>
    </row>
    <row r="134" spans="15:25" ht="12.75">
      <c r="O134" s="23"/>
      <c r="W134" s="3" t="e">
        <f t="shared" si="5"/>
        <v>#N/A</v>
      </c>
      <c r="X134" s="3" t="e">
        <f t="shared" si="4"/>
        <v>#N/A</v>
      </c>
      <c r="Y134" s="4"/>
    </row>
    <row r="135" spans="15:25" ht="12.75">
      <c r="O135" s="23"/>
      <c r="W135" s="3" t="e">
        <f t="shared" si="5"/>
        <v>#N/A</v>
      </c>
      <c r="X135" s="3" t="e">
        <f t="shared" si="4"/>
        <v>#N/A</v>
      </c>
      <c r="Y135" s="4"/>
    </row>
    <row r="136" spans="15:25" ht="12.75">
      <c r="O136" s="23"/>
      <c r="W136" s="3" t="e">
        <f t="shared" si="5"/>
        <v>#N/A</v>
      </c>
      <c r="X136" s="3" t="e">
        <f t="shared" si="4"/>
        <v>#N/A</v>
      </c>
      <c r="Y136" s="4"/>
    </row>
    <row r="137" spans="15:25" ht="12.75">
      <c r="O137" s="23"/>
      <c r="W137" s="3" t="e">
        <f t="shared" si="5"/>
        <v>#N/A</v>
      </c>
      <c r="X137" s="3" t="e">
        <f t="shared" si="4"/>
        <v>#N/A</v>
      </c>
      <c r="Y137" s="4"/>
    </row>
    <row r="138" spans="15:25" ht="12.75">
      <c r="O138" s="23"/>
      <c r="W138" s="3" t="e">
        <f t="shared" si="5"/>
        <v>#N/A</v>
      </c>
      <c r="X138" s="3" t="e">
        <f t="shared" si="4"/>
        <v>#N/A</v>
      </c>
      <c r="Y138" s="4"/>
    </row>
    <row r="139" spans="15:25" ht="12.75">
      <c r="O139" s="23"/>
      <c r="W139" s="3" t="e">
        <f t="shared" si="5"/>
        <v>#N/A</v>
      </c>
      <c r="X139" s="3" t="e">
        <f t="shared" si="4"/>
        <v>#N/A</v>
      </c>
      <c r="Y139" s="4"/>
    </row>
    <row r="140" spans="15:25" ht="12.75">
      <c r="O140" s="23"/>
      <c r="W140" s="3" t="e">
        <f t="shared" si="5"/>
        <v>#N/A</v>
      </c>
      <c r="X140" s="3" t="e">
        <f t="shared" si="4"/>
        <v>#N/A</v>
      </c>
      <c r="Y140" s="4"/>
    </row>
    <row r="141" spans="15:25" ht="12.75">
      <c r="O141" s="23"/>
      <c r="W141" s="3" t="e">
        <f t="shared" si="5"/>
        <v>#N/A</v>
      </c>
      <c r="X141" s="3" t="e">
        <f t="shared" si="4"/>
        <v>#N/A</v>
      </c>
      <c r="Y141" s="4"/>
    </row>
    <row r="142" spans="15:25" ht="12.75">
      <c r="O142" s="23"/>
      <c r="W142" s="3" t="e">
        <f t="shared" si="5"/>
        <v>#N/A</v>
      </c>
      <c r="X142" s="3" t="e">
        <f t="shared" si="4"/>
        <v>#N/A</v>
      </c>
      <c r="Y142" s="4"/>
    </row>
    <row r="143" spans="15:25" ht="12.75">
      <c r="O143" s="23"/>
      <c r="W143" s="3" t="e">
        <f t="shared" si="5"/>
        <v>#N/A</v>
      </c>
      <c r="X143" s="3" t="e">
        <f t="shared" si="4"/>
        <v>#N/A</v>
      </c>
      <c r="Y143" s="4"/>
    </row>
    <row r="144" spans="15:25" ht="12.75">
      <c r="O144" s="23"/>
      <c r="W144" s="3" t="e">
        <f t="shared" si="5"/>
        <v>#N/A</v>
      </c>
      <c r="X144" s="3" t="e">
        <f t="shared" si="4"/>
        <v>#N/A</v>
      </c>
      <c r="Y144" s="4"/>
    </row>
    <row r="145" spans="15:25" ht="12.75">
      <c r="O145" s="23"/>
      <c r="W145" s="3" t="e">
        <f t="shared" si="5"/>
        <v>#N/A</v>
      </c>
      <c r="X145" s="3" t="e">
        <f t="shared" si="4"/>
        <v>#N/A</v>
      </c>
      <c r="Y145" s="4"/>
    </row>
    <row r="146" spans="15:25" ht="12.75">
      <c r="O146" s="23"/>
      <c r="W146" s="3" t="e">
        <f t="shared" si="5"/>
        <v>#N/A</v>
      </c>
      <c r="X146" s="3" t="e">
        <f t="shared" si="4"/>
        <v>#N/A</v>
      </c>
      <c r="Y146" s="4"/>
    </row>
    <row r="147" spans="15:25" ht="12.75">
      <c r="O147" s="23"/>
      <c r="W147" s="3" t="e">
        <f t="shared" si="5"/>
        <v>#N/A</v>
      </c>
      <c r="X147" s="3" t="e">
        <f t="shared" si="4"/>
        <v>#N/A</v>
      </c>
      <c r="Y147" s="4"/>
    </row>
    <row r="148" spans="15:25" ht="12.75">
      <c r="O148" s="23"/>
      <c r="W148" s="3" t="e">
        <f t="shared" si="5"/>
        <v>#N/A</v>
      </c>
      <c r="X148" s="3" t="e">
        <f t="shared" si="4"/>
        <v>#N/A</v>
      </c>
      <c r="Y148" s="4"/>
    </row>
    <row r="149" spans="15:25" ht="12.75">
      <c r="O149" s="23"/>
      <c r="W149" s="3" t="e">
        <f t="shared" si="5"/>
        <v>#N/A</v>
      </c>
      <c r="X149" s="3" t="e">
        <f t="shared" si="4"/>
        <v>#N/A</v>
      </c>
      <c r="Y149" s="4"/>
    </row>
    <row r="150" spans="15:25" ht="12.75">
      <c r="O150" s="23"/>
      <c r="W150" s="3" t="e">
        <f t="shared" si="5"/>
        <v>#N/A</v>
      </c>
      <c r="X150" s="3" t="e">
        <f t="shared" si="4"/>
        <v>#N/A</v>
      </c>
      <c r="Y150" s="4"/>
    </row>
    <row r="151" spans="15:25" ht="12.75">
      <c r="O151" s="23"/>
      <c r="W151" s="3" t="e">
        <f t="shared" si="5"/>
        <v>#N/A</v>
      </c>
      <c r="X151" s="3" t="e">
        <f t="shared" si="4"/>
        <v>#N/A</v>
      </c>
      <c r="Y151" s="4"/>
    </row>
    <row r="152" spans="15:25" ht="12.75">
      <c r="O152" s="23"/>
      <c r="W152" s="3" t="e">
        <f t="shared" si="5"/>
        <v>#N/A</v>
      </c>
      <c r="X152" s="3" t="e">
        <f t="shared" si="4"/>
        <v>#N/A</v>
      </c>
      <c r="Y152" s="4"/>
    </row>
    <row r="153" spans="15:25" ht="12.75">
      <c r="O153" s="23"/>
      <c r="W153" s="3" t="e">
        <f t="shared" si="5"/>
        <v>#N/A</v>
      </c>
      <c r="X153" s="3" t="e">
        <f t="shared" si="4"/>
        <v>#N/A</v>
      </c>
      <c r="Y153" s="4"/>
    </row>
    <row r="154" spans="15:25" ht="12.75">
      <c r="O154" s="23"/>
      <c r="W154" s="3" t="e">
        <f t="shared" si="5"/>
        <v>#N/A</v>
      </c>
      <c r="X154" s="3" t="e">
        <f t="shared" si="4"/>
        <v>#N/A</v>
      </c>
      <c r="Y154" s="4"/>
    </row>
    <row r="155" spans="15:25" ht="12.75">
      <c r="O155" s="23"/>
      <c r="W155" s="3" t="e">
        <f t="shared" si="5"/>
        <v>#N/A</v>
      </c>
      <c r="X155" s="3" t="e">
        <f t="shared" si="4"/>
        <v>#N/A</v>
      </c>
      <c r="Y155" s="4"/>
    </row>
    <row r="156" spans="15:25" ht="12.75">
      <c r="O156" s="23"/>
      <c r="W156" s="3" t="e">
        <f t="shared" si="5"/>
        <v>#N/A</v>
      </c>
      <c r="X156" s="3" t="e">
        <f t="shared" si="4"/>
        <v>#N/A</v>
      </c>
      <c r="Y156" s="4"/>
    </row>
    <row r="157" spans="15:25" ht="12.75">
      <c r="O157" s="23"/>
      <c r="W157" s="3" t="e">
        <f t="shared" si="5"/>
        <v>#N/A</v>
      </c>
      <c r="X157" s="3" t="e">
        <f t="shared" si="4"/>
        <v>#N/A</v>
      </c>
      <c r="Y157" s="4"/>
    </row>
    <row r="158" spans="15:25" ht="12.75">
      <c r="O158" s="23"/>
      <c r="W158" s="3" t="e">
        <f t="shared" si="5"/>
        <v>#N/A</v>
      </c>
      <c r="X158" s="3" t="e">
        <f t="shared" si="4"/>
        <v>#N/A</v>
      </c>
      <c r="Y158" s="4"/>
    </row>
    <row r="159" spans="15:25" ht="12.75">
      <c r="O159" s="23"/>
      <c r="W159" s="3" t="e">
        <f t="shared" si="5"/>
        <v>#N/A</v>
      </c>
      <c r="X159" s="3" t="e">
        <f t="shared" si="4"/>
        <v>#N/A</v>
      </c>
      <c r="Y159" s="4"/>
    </row>
    <row r="160" spans="15:25" ht="12.75">
      <c r="O160" s="23"/>
      <c r="W160" s="3" t="e">
        <f t="shared" si="5"/>
        <v>#N/A</v>
      </c>
      <c r="X160" s="3" t="e">
        <f t="shared" si="4"/>
        <v>#N/A</v>
      </c>
      <c r="Y160" s="4"/>
    </row>
    <row r="161" spans="15:25" ht="12.75">
      <c r="O161" s="23"/>
      <c r="W161" s="3" t="e">
        <f t="shared" si="5"/>
        <v>#N/A</v>
      </c>
      <c r="X161" s="3" t="e">
        <f t="shared" si="4"/>
        <v>#N/A</v>
      </c>
      <c r="Y161" s="4"/>
    </row>
    <row r="162" spans="15:25" ht="12.75">
      <c r="O162" s="23"/>
      <c r="W162" s="3" t="e">
        <f t="shared" si="5"/>
        <v>#N/A</v>
      </c>
      <c r="X162" s="3" t="e">
        <f t="shared" si="4"/>
        <v>#N/A</v>
      </c>
      <c r="Y162" s="4"/>
    </row>
    <row r="163" spans="15:25" ht="12.75">
      <c r="O163" s="23"/>
      <c r="W163" s="3" t="e">
        <f t="shared" si="5"/>
        <v>#N/A</v>
      </c>
      <c r="X163" s="3" t="e">
        <f t="shared" si="4"/>
        <v>#N/A</v>
      </c>
      <c r="Y163" s="4"/>
    </row>
    <row r="164" spans="15:25" ht="12.75">
      <c r="O164" s="23"/>
      <c r="W164" s="3" t="e">
        <f t="shared" si="5"/>
        <v>#N/A</v>
      </c>
      <c r="X164" s="3" t="e">
        <f t="shared" si="4"/>
        <v>#N/A</v>
      </c>
      <c r="Y164" s="4"/>
    </row>
    <row r="165" spans="15:25" ht="12.75">
      <c r="O165" s="23"/>
      <c r="W165" s="3" t="e">
        <f t="shared" si="5"/>
        <v>#N/A</v>
      </c>
      <c r="X165" s="3" t="e">
        <f t="shared" si="4"/>
        <v>#N/A</v>
      </c>
      <c r="Y165" s="4"/>
    </row>
    <row r="166" spans="15:25" ht="12.75">
      <c r="O166" s="23"/>
      <c r="W166" s="3" t="e">
        <f t="shared" si="5"/>
        <v>#N/A</v>
      </c>
      <c r="X166" s="3" t="e">
        <f t="shared" si="4"/>
        <v>#N/A</v>
      </c>
      <c r="Y166" s="4"/>
    </row>
    <row r="167" spans="15:25" ht="12.75">
      <c r="O167" s="23"/>
      <c r="W167" s="3" t="e">
        <f t="shared" si="5"/>
        <v>#N/A</v>
      </c>
      <c r="X167" s="3" t="e">
        <f t="shared" si="4"/>
        <v>#N/A</v>
      </c>
      <c r="Y167" s="4"/>
    </row>
    <row r="168" spans="15:25" ht="12.75">
      <c r="O168" s="23"/>
      <c r="W168" s="3" t="e">
        <f t="shared" si="5"/>
        <v>#N/A</v>
      </c>
      <c r="X168" s="3" t="e">
        <f t="shared" si="4"/>
        <v>#N/A</v>
      </c>
      <c r="Y168" s="4"/>
    </row>
    <row r="169" spans="15:25" ht="12.75">
      <c r="O169" s="23"/>
      <c r="W169" s="3" t="e">
        <f t="shared" si="5"/>
        <v>#N/A</v>
      </c>
      <c r="X169" s="3" t="e">
        <f t="shared" si="4"/>
        <v>#N/A</v>
      </c>
      <c r="Y169" s="4"/>
    </row>
    <row r="170" spans="15:25" ht="12.75">
      <c r="O170" s="23"/>
      <c r="W170" s="3" t="e">
        <f t="shared" si="5"/>
        <v>#N/A</v>
      </c>
      <c r="X170" s="3" t="e">
        <f t="shared" si="4"/>
        <v>#N/A</v>
      </c>
      <c r="Y170" s="4"/>
    </row>
    <row r="171" spans="15:25" ht="12.75">
      <c r="O171" s="23"/>
      <c r="W171" s="3" t="e">
        <f t="shared" si="5"/>
        <v>#N/A</v>
      </c>
      <c r="X171" s="3" t="e">
        <f t="shared" si="4"/>
        <v>#N/A</v>
      </c>
      <c r="Y171" s="4"/>
    </row>
    <row r="172" spans="15:25" ht="12.75">
      <c r="O172" s="23"/>
      <c r="W172" s="3" t="e">
        <f t="shared" si="5"/>
        <v>#N/A</v>
      </c>
      <c r="X172" s="3" t="e">
        <f t="shared" si="4"/>
        <v>#N/A</v>
      </c>
      <c r="Y172" s="4"/>
    </row>
    <row r="173" spans="15:25" ht="12.75">
      <c r="O173" s="23"/>
      <c r="W173" s="3" t="e">
        <f t="shared" si="5"/>
        <v>#N/A</v>
      </c>
      <c r="X173" s="3" t="e">
        <f t="shared" si="4"/>
        <v>#N/A</v>
      </c>
      <c r="Y173" s="4"/>
    </row>
    <row r="174" spans="15:25" ht="12.75">
      <c r="O174" s="23"/>
      <c r="W174" s="3" t="e">
        <f t="shared" si="5"/>
        <v>#N/A</v>
      </c>
      <c r="X174" s="3" t="e">
        <f t="shared" si="4"/>
        <v>#N/A</v>
      </c>
      <c r="Y174" s="4"/>
    </row>
    <row r="175" spans="15:25" ht="12.75">
      <c r="O175" s="23"/>
      <c r="W175" s="3" t="e">
        <f t="shared" si="5"/>
        <v>#N/A</v>
      </c>
      <c r="X175" s="3" t="e">
        <f t="shared" si="4"/>
        <v>#N/A</v>
      </c>
      <c r="Y175" s="4"/>
    </row>
    <row r="176" spans="15:25" ht="12.75">
      <c r="O176" s="23"/>
      <c r="W176" s="3" t="e">
        <f t="shared" si="5"/>
        <v>#N/A</v>
      </c>
      <c r="X176" s="3" t="e">
        <f t="shared" si="4"/>
        <v>#N/A</v>
      </c>
      <c r="Y176" s="4"/>
    </row>
    <row r="177" spans="15:25" ht="12.75">
      <c r="O177" s="23"/>
      <c r="W177" s="3" t="e">
        <f t="shared" si="5"/>
        <v>#N/A</v>
      </c>
      <c r="X177" s="3" t="e">
        <f t="shared" si="4"/>
        <v>#N/A</v>
      </c>
      <c r="Y177" s="4"/>
    </row>
    <row r="178" spans="15:25" ht="12.75">
      <c r="O178" s="23"/>
      <c r="W178" s="3" t="e">
        <f t="shared" si="5"/>
        <v>#N/A</v>
      </c>
      <c r="X178" s="3" t="e">
        <f t="shared" si="4"/>
        <v>#N/A</v>
      </c>
      <c r="Y178" s="4"/>
    </row>
    <row r="179" spans="15:25" ht="12.75">
      <c r="O179" s="23"/>
      <c r="W179" s="3" t="e">
        <f t="shared" si="5"/>
        <v>#N/A</v>
      </c>
      <c r="X179" s="3" t="e">
        <f t="shared" si="4"/>
        <v>#N/A</v>
      </c>
      <c r="Y179" s="4"/>
    </row>
    <row r="180" spans="15:25" ht="12.75">
      <c r="O180" s="23"/>
      <c r="W180" s="3" t="e">
        <f t="shared" si="5"/>
        <v>#N/A</v>
      </c>
      <c r="X180" s="3" t="e">
        <f t="shared" si="4"/>
        <v>#N/A</v>
      </c>
      <c r="Y180" s="4"/>
    </row>
    <row r="181" spans="15:25" ht="12.75">
      <c r="O181" s="23"/>
      <c r="W181" s="3" t="e">
        <f t="shared" si="5"/>
        <v>#N/A</v>
      </c>
      <c r="X181" s="3" t="e">
        <f t="shared" si="4"/>
        <v>#N/A</v>
      </c>
      <c r="Y181" s="4"/>
    </row>
    <row r="182" spans="15:25" ht="12.75">
      <c r="O182" s="23"/>
      <c r="W182" s="3" t="e">
        <f t="shared" si="5"/>
        <v>#N/A</v>
      </c>
      <c r="X182" s="3" t="e">
        <f t="shared" si="4"/>
        <v>#N/A</v>
      </c>
      <c r="Y182" s="4"/>
    </row>
    <row r="183" spans="15:25" ht="12.75">
      <c r="O183" s="23"/>
      <c r="W183" s="3" t="e">
        <f t="shared" si="5"/>
        <v>#N/A</v>
      </c>
      <c r="X183" s="3" t="e">
        <f t="shared" si="4"/>
        <v>#N/A</v>
      </c>
      <c r="Y183" s="4"/>
    </row>
    <row r="184" spans="15:25" ht="12.75">
      <c r="O184" s="23"/>
      <c r="W184" s="3" t="e">
        <f t="shared" si="5"/>
        <v>#N/A</v>
      </c>
      <c r="X184" s="3" t="e">
        <f t="shared" si="4"/>
        <v>#N/A</v>
      </c>
      <c r="Y184" s="4"/>
    </row>
    <row r="185" spans="15:25" ht="12.75">
      <c r="O185" s="23"/>
      <c r="W185" s="3" t="e">
        <f t="shared" si="5"/>
        <v>#N/A</v>
      </c>
      <c r="X185" s="3" t="e">
        <f t="shared" si="4"/>
        <v>#N/A</v>
      </c>
      <c r="Y185" s="4"/>
    </row>
    <row r="186" spans="15:25" ht="12.75">
      <c r="O186" s="23"/>
      <c r="W186" s="3" t="e">
        <f t="shared" si="5"/>
        <v>#N/A</v>
      </c>
      <c r="X186" s="3" t="e">
        <f t="shared" si="4"/>
        <v>#N/A</v>
      </c>
      <c r="Y186" s="4"/>
    </row>
    <row r="187" spans="15:25" ht="12.75">
      <c r="O187" s="23"/>
      <c r="W187" s="3" t="e">
        <f t="shared" si="5"/>
        <v>#N/A</v>
      </c>
      <c r="X187" s="3" t="e">
        <f t="shared" si="4"/>
        <v>#N/A</v>
      </c>
      <c r="Y187" s="4"/>
    </row>
    <row r="188" spans="15:25" ht="12.75">
      <c r="O188" s="23"/>
      <c r="W188" s="3" t="e">
        <f t="shared" si="5"/>
        <v>#N/A</v>
      </c>
      <c r="X188" s="3" t="e">
        <f t="shared" si="4"/>
        <v>#N/A</v>
      </c>
      <c r="Y188" s="4"/>
    </row>
    <row r="189" spans="15:25" ht="12.75">
      <c r="O189" s="23"/>
      <c r="W189" s="3" t="e">
        <f t="shared" si="5"/>
        <v>#N/A</v>
      </c>
      <c r="X189" s="3" t="e">
        <f t="shared" si="4"/>
        <v>#N/A</v>
      </c>
      <c r="Y189" s="4"/>
    </row>
    <row r="190" spans="15:25" ht="12.75">
      <c r="O190" s="23"/>
      <c r="W190" s="3" t="e">
        <f t="shared" si="5"/>
        <v>#N/A</v>
      </c>
      <c r="X190" s="3" t="e">
        <f t="shared" si="4"/>
        <v>#N/A</v>
      </c>
      <c r="Y190" s="4"/>
    </row>
    <row r="191" spans="15:25" ht="12.75">
      <c r="O191" s="23"/>
      <c r="W191" s="3" t="e">
        <f t="shared" si="5"/>
        <v>#N/A</v>
      </c>
      <c r="X191" s="3" t="e">
        <f t="shared" si="4"/>
        <v>#N/A</v>
      </c>
      <c r="Y191" s="4"/>
    </row>
    <row r="192" spans="15:25" ht="12.75">
      <c r="O192" s="23"/>
      <c r="W192" s="3" t="e">
        <f t="shared" si="5"/>
        <v>#N/A</v>
      </c>
      <c r="X192" s="3" t="e">
        <f t="shared" si="4"/>
        <v>#N/A</v>
      </c>
      <c r="Y192" s="4"/>
    </row>
    <row r="193" spans="15:25" ht="12.75">
      <c r="O193" s="23"/>
      <c r="W193" s="3" t="e">
        <f t="shared" si="5"/>
        <v>#N/A</v>
      </c>
      <c r="X193" s="3" t="e">
        <f t="shared" si="4"/>
        <v>#N/A</v>
      </c>
      <c r="Y193" s="4"/>
    </row>
    <row r="194" spans="15:25" ht="12.75">
      <c r="O194" s="23"/>
      <c r="W194" s="3" t="e">
        <f t="shared" si="5"/>
        <v>#N/A</v>
      </c>
      <c r="X194" s="3" t="e">
        <f t="shared" si="4"/>
        <v>#N/A</v>
      </c>
      <c r="Y194" s="4"/>
    </row>
    <row r="195" spans="15:25" ht="12.75">
      <c r="O195" s="23"/>
      <c r="W195" s="3" t="e">
        <f t="shared" si="5"/>
        <v>#N/A</v>
      </c>
      <c r="X195" s="3" t="e">
        <f t="shared" si="4"/>
        <v>#N/A</v>
      </c>
      <c r="Y195" s="4"/>
    </row>
    <row r="196" spans="15:25" ht="12.75">
      <c r="O196" s="23"/>
      <c r="W196" s="3" t="e">
        <f t="shared" si="5"/>
        <v>#N/A</v>
      </c>
      <c r="X196" s="3" t="e">
        <f aca="true" t="shared" si="6" ref="X196:X259">P$15+S$20+2.5*(1-COS(2*PI()*(2*W196*TAN(a)+2*C$2)/I$2))</f>
        <v>#N/A</v>
      </c>
      <c r="Y196" s="4"/>
    </row>
    <row r="197" spans="15:25" ht="12.75">
      <c r="O197" s="23"/>
      <c r="W197" s="3" t="e">
        <f aca="true" t="shared" si="7" ref="W197:W260">W196+0.03</f>
        <v>#N/A</v>
      </c>
      <c r="X197" s="3" t="e">
        <f t="shared" si="6"/>
        <v>#N/A</v>
      </c>
      <c r="Y197" s="4"/>
    </row>
    <row r="198" spans="15:25" ht="12.75">
      <c r="O198" s="23"/>
      <c r="W198" s="3" t="e">
        <f t="shared" si="7"/>
        <v>#N/A</v>
      </c>
      <c r="X198" s="3" t="e">
        <f t="shared" si="6"/>
        <v>#N/A</v>
      </c>
      <c r="Y198" s="4"/>
    </row>
    <row r="199" spans="15:25" ht="12.75">
      <c r="O199" s="23"/>
      <c r="W199" s="3" t="e">
        <f t="shared" si="7"/>
        <v>#N/A</v>
      </c>
      <c r="X199" s="3" t="e">
        <f t="shared" si="6"/>
        <v>#N/A</v>
      </c>
      <c r="Y199" s="4"/>
    </row>
    <row r="200" spans="15:25" ht="12.75">
      <c r="O200" s="23"/>
      <c r="W200" s="3" t="e">
        <f t="shared" si="7"/>
        <v>#N/A</v>
      </c>
      <c r="X200" s="3" t="e">
        <f t="shared" si="6"/>
        <v>#N/A</v>
      </c>
      <c r="Y200" s="4"/>
    </row>
    <row r="201" spans="15:25" ht="12.75">
      <c r="O201" s="23"/>
      <c r="W201" s="3" t="e">
        <f t="shared" si="7"/>
        <v>#N/A</v>
      </c>
      <c r="X201" s="3" t="e">
        <f t="shared" si="6"/>
        <v>#N/A</v>
      </c>
      <c r="Y201" s="4"/>
    </row>
    <row r="202" spans="15:25" ht="12.75">
      <c r="O202" s="23"/>
      <c r="W202" s="3" t="e">
        <f t="shared" si="7"/>
        <v>#N/A</v>
      </c>
      <c r="X202" s="3" t="e">
        <f t="shared" si="6"/>
        <v>#N/A</v>
      </c>
      <c r="Y202" s="4"/>
    </row>
    <row r="203" spans="15:25" ht="12.75">
      <c r="O203" s="23"/>
      <c r="W203" s="3" t="e">
        <f t="shared" si="7"/>
        <v>#N/A</v>
      </c>
      <c r="X203" s="3" t="e">
        <f t="shared" si="6"/>
        <v>#N/A</v>
      </c>
      <c r="Y203" s="4"/>
    </row>
    <row r="204" spans="15:25" ht="12.75">
      <c r="O204" s="23"/>
      <c r="W204" s="3" t="e">
        <f t="shared" si="7"/>
        <v>#N/A</v>
      </c>
      <c r="X204" s="3" t="e">
        <f t="shared" si="6"/>
        <v>#N/A</v>
      </c>
      <c r="Y204" s="4"/>
    </row>
    <row r="205" spans="15:25" ht="12.75">
      <c r="O205" s="23"/>
      <c r="W205" s="3" t="e">
        <f t="shared" si="7"/>
        <v>#N/A</v>
      </c>
      <c r="X205" s="3" t="e">
        <f t="shared" si="6"/>
        <v>#N/A</v>
      </c>
      <c r="Y205" s="4"/>
    </row>
    <row r="206" spans="15:25" ht="12.75">
      <c r="O206" s="23"/>
      <c r="W206" s="3" t="e">
        <f t="shared" si="7"/>
        <v>#N/A</v>
      </c>
      <c r="X206" s="3" t="e">
        <f t="shared" si="6"/>
        <v>#N/A</v>
      </c>
      <c r="Y206" s="4"/>
    </row>
    <row r="207" spans="15:25" ht="12.75">
      <c r="O207" s="23"/>
      <c r="W207" s="3" t="e">
        <f t="shared" si="7"/>
        <v>#N/A</v>
      </c>
      <c r="X207" s="3" t="e">
        <f t="shared" si="6"/>
        <v>#N/A</v>
      </c>
      <c r="Y207" s="4"/>
    </row>
    <row r="208" spans="15:25" ht="12.75">
      <c r="O208" s="23"/>
      <c r="W208" s="3" t="e">
        <f t="shared" si="7"/>
        <v>#N/A</v>
      </c>
      <c r="X208" s="3" t="e">
        <f t="shared" si="6"/>
        <v>#N/A</v>
      </c>
      <c r="Y208" s="4"/>
    </row>
    <row r="209" spans="15:25" ht="12.75">
      <c r="O209" s="23"/>
      <c r="W209" s="3" t="e">
        <f t="shared" si="7"/>
        <v>#N/A</v>
      </c>
      <c r="X209" s="3" t="e">
        <f t="shared" si="6"/>
        <v>#N/A</v>
      </c>
      <c r="Y209" s="4"/>
    </row>
    <row r="210" spans="15:25" ht="12.75">
      <c r="O210" s="23"/>
      <c r="W210" s="3" t="e">
        <f t="shared" si="7"/>
        <v>#N/A</v>
      </c>
      <c r="X210" s="3" t="e">
        <f t="shared" si="6"/>
        <v>#N/A</v>
      </c>
      <c r="Y210" s="4"/>
    </row>
    <row r="211" spans="15:25" ht="12.75">
      <c r="O211" s="23"/>
      <c r="W211" s="3" t="e">
        <f t="shared" si="7"/>
        <v>#N/A</v>
      </c>
      <c r="X211" s="3" t="e">
        <f t="shared" si="6"/>
        <v>#N/A</v>
      </c>
      <c r="Y211" s="4"/>
    </row>
    <row r="212" spans="15:25" ht="12.75">
      <c r="O212" s="23"/>
      <c r="W212" s="3" t="e">
        <f t="shared" si="7"/>
        <v>#N/A</v>
      </c>
      <c r="X212" s="3" t="e">
        <f t="shared" si="6"/>
        <v>#N/A</v>
      </c>
      <c r="Y212" s="4"/>
    </row>
    <row r="213" spans="15:25" ht="12.75">
      <c r="O213" s="23"/>
      <c r="W213" s="3" t="e">
        <f t="shared" si="7"/>
        <v>#N/A</v>
      </c>
      <c r="X213" s="3" t="e">
        <f t="shared" si="6"/>
        <v>#N/A</v>
      </c>
      <c r="Y213" s="4"/>
    </row>
    <row r="214" spans="15:25" ht="12.75">
      <c r="O214" s="23"/>
      <c r="W214" s="3" t="e">
        <f t="shared" si="7"/>
        <v>#N/A</v>
      </c>
      <c r="X214" s="3" t="e">
        <f t="shared" si="6"/>
        <v>#N/A</v>
      </c>
      <c r="Y214" s="4"/>
    </row>
    <row r="215" spans="15:25" ht="12.75">
      <c r="O215" s="23"/>
      <c r="W215" s="3" t="e">
        <f t="shared" si="7"/>
        <v>#N/A</v>
      </c>
      <c r="X215" s="3" t="e">
        <f t="shared" si="6"/>
        <v>#N/A</v>
      </c>
      <c r="Y215" s="4"/>
    </row>
    <row r="216" spans="15:25" ht="12.75">
      <c r="O216" s="23"/>
      <c r="W216" s="3" t="e">
        <f t="shared" si="7"/>
        <v>#N/A</v>
      </c>
      <c r="X216" s="3" t="e">
        <f t="shared" si="6"/>
        <v>#N/A</v>
      </c>
      <c r="Y216" s="4"/>
    </row>
    <row r="217" spans="15:25" ht="12.75">
      <c r="O217" s="23"/>
      <c r="W217" s="3" t="e">
        <f t="shared" si="7"/>
        <v>#N/A</v>
      </c>
      <c r="X217" s="3" t="e">
        <f t="shared" si="6"/>
        <v>#N/A</v>
      </c>
      <c r="Y217" s="4"/>
    </row>
    <row r="218" spans="15:25" ht="12.75">
      <c r="O218" s="23"/>
      <c r="W218" s="3" t="e">
        <f t="shared" si="7"/>
        <v>#N/A</v>
      </c>
      <c r="X218" s="3" t="e">
        <f t="shared" si="6"/>
        <v>#N/A</v>
      </c>
      <c r="Y218" s="4"/>
    </row>
    <row r="219" spans="15:25" ht="12.75">
      <c r="O219" s="23"/>
      <c r="W219" s="3" t="e">
        <f t="shared" si="7"/>
        <v>#N/A</v>
      </c>
      <c r="X219" s="3" t="e">
        <f t="shared" si="6"/>
        <v>#N/A</v>
      </c>
      <c r="Y219" s="4"/>
    </row>
    <row r="220" spans="15:25" ht="12.75">
      <c r="O220" s="23"/>
      <c r="W220" s="3" t="e">
        <f t="shared" si="7"/>
        <v>#N/A</v>
      </c>
      <c r="X220" s="3" t="e">
        <f t="shared" si="6"/>
        <v>#N/A</v>
      </c>
      <c r="Y220" s="4"/>
    </row>
    <row r="221" spans="15:25" ht="12.75">
      <c r="O221" s="23"/>
      <c r="W221" s="3" t="e">
        <f t="shared" si="7"/>
        <v>#N/A</v>
      </c>
      <c r="X221" s="3" t="e">
        <f t="shared" si="6"/>
        <v>#N/A</v>
      </c>
      <c r="Y221" s="4"/>
    </row>
    <row r="222" spans="15:25" ht="12.75">
      <c r="O222" s="23"/>
      <c r="W222" s="3" t="e">
        <f t="shared" si="7"/>
        <v>#N/A</v>
      </c>
      <c r="X222" s="3" t="e">
        <f t="shared" si="6"/>
        <v>#N/A</v>
      </c>
      <c r="Y222" s="4"/>
    </row>
    <row r="223" spans="15:25" ht="12.75">
      <c r="O223" s="23"/>
      <c r="W223" s="3" t="e">
        <f t="shared" si="7"/>
        <v>#N/A</v>
      </c>
      <c r="X223" s="3" t="e">
        <f t="shared" si="6"/>
        <v>#N/A</v>
      </c>
      <c r="Y223" s="4"/>
    </row>
    <row r="224" spans="15:25" ht="12.75">
      <c r="O224" s="23"/>
      <c r="W224" s="3" t="e">
        <f t="shared" si="7"/>
        <v>#N/A</v>
      </c>
      <c r="X224" s="3" t="e">
        <f t="shared" si="6"/>
        <v>#N/A</v>
      </c>
      <c r="Y224" s="4"/>
    </row>
    <row r="225" spans="15:25" ht="12.75">
      <c r="O225" s="23"/>
      <c r="W225" s="3" t="e">
        <f t="shared" si="7"/>
        <v>#N/A</v>
      </c>
      <c r="X225" s="3" t="e">
        <f t="shared" si="6"/>
        <v>#N/A</v>
      </c>
      <c r="Y225" s="4"/>
    </row>
    <row r="226" spans="15:25" ht="12.75">
      <c r="O226" s="23"/>
      <c r="W226" s="3" t="e">
        <f t="shared" si="7"/>
        <v>#N/A</v>
      </c>
      <c r="X226" s="3" t="e">
        <f t="shared" si="6"/>
        <v>#N/A</v>
      </c>
      <c r="Y226" s="4"/>
    </row>
    <row r="227" spans="15:25" ht="12.75">
      <c r="O227" s="23"/>
      <c r="W227" s="3" t="e">
        <f t="shared" si="7"/>
        <v>#N/A</v>
      </c>
      <c r="X227" s="3" t="e">
        <f t="shared" si="6"/>
        <v>#N/A</v>
      </c>
      <c r="Y227" s="4"/>
    </row>
    <row r="228" spans="15:25" ht="12.75">
      <c r="O228" s="23"/>
      <c r="W228" s="3" t="e">
        <f t="shared" si="7"/>
        <v>#N/A</v>
      </c>
      <c r="X228" s="3" t="e">
        <f t="shared" si="6"/>
        <v>#N/A</v>
      </c>
      <c r="Y228" s="4"/>
    </row>
    <row r="229" spans="15:25" ht="12.75">
      <c r="O229" s="23"/>
      <c r="W229" s="3" t="e">
        <f t="shared" si="7"/>
        <v>#N/A</v>
      </c>
      <c r="X229" s="3" t="e">
        <f t="shared" si="6"/>
        <v>#N/A</v>
      </c>
      <c r="Y229" s="4"/>
    </row>
    <row r="230" spans="15:25" ht="12.75">
      <c r="O230" s="23"/>
      <c r="W230" s="3" t="e">
        <f t="shared" si="7"/>
        <v>#N/A</v>
      </c>
      <c r="X230" s="3" t="e">
        <f t="shared" si="6"/>
        <v>#N/A</v>
      </c>
      <c r="Y230" s="4"/>
    </row>
    <row r="231" spans="15:25" ht="12.75">
      <c r="O231" s="23"/>
      <c r="W231" s="3" t="e">
        <f t="shared" si="7"/>
        <v>#N/A</v>
      </c>
      <c r="X231" s="3" t="e">
        <f t="shared" si="6"/>
        <v>#N/A</v>
      </c>
      <c r="Y231" s="4"/>
    </row>
    <row r="232" spans="15:25" ht="12.75">
      <c r="O232" s="23"/>
      <c r="W232" s="3" t="e">
        <f t="shared" si="7"/>
        <v>#N/A</v>
      </c>
      <c r="X232" s="3" t="e">
        <f t="shared" si="6"/>
        <v>#N/A</v>
      </c>
      <c r="Y232" s="4"/>
    </row>
    <row r="233" spans="15:25" ht="12.75">
      <c r="O233" s="23"/>
      <c r="W233" s="3" t="e">
        <f t="shared" si="7"/>
        <v>#N/A</v>
      </c>
      <c r="X233" s="3" t="e">
        <f t="shared" si="6"/>
        <v>#N/A</v>
      </c>
      <c r="Y233" s="4"/>
    </row>
    <row r="234" spans="15:25" ht="12.75">
      <c r="O234" s="23"/>
      <c r="W234" s="3" t="e">
        <f t="shared" si="7"/>
        <v>#N/A</v>
      </c>
      <c r="X234" s="3" t="e">
        <f t="shared" si="6"/>
        <v>#N/A</v>
      </c>
      <c r="Y234" s="4"/>
    </row>
    <row r="235" spans="15:25" ht="12.75">
      <c r="O235" s="23"/>
      <c r="W235" s="3" t="e">
        <f t="shared" si="7"/>
        <v>#N/A</v>
      </c>
      <c r="X235" s="3" t="e">
        <f t="shared" si="6"/>
        <v>#N/A</v>
      </c>
      <c r="Y235" s="4"/>
    </row>
    <row r="236" spans="15:25" ht="12.75">
      <c r="O236" s="23"/>
      <c r="W236" s="3" t="e">
        <f t="shared" si="7"/>
        <v>#N/A</v>
      </c>
      <c r="X236" s="3" t="e">
        <f t="shared" si="6"/>
        <v>#N/A</v>
      </c>
      <c r="Y236" s="4"/>
    </row>
    <row r="237" spans="15:25" ht="12.75">
      <c r="O237" s="23"/>
      <c r="W237" s="3" t="e">
        <f t="shared" si="7"/>
        <v>#N/A</v>
      </c>
      <c r="X237" s="3" t="e">
        <f t="shared" si="6"/>
        <v>#N/A</v>
      </c>
      <c r="Y237" s="4"/>
    </row>
    <row r="238" spans="15:25" ht="12.75">
      <c r="O238" s="23"/>
      <c r="W238" s="3" t="e">
        <f t="shared" si="7"/>
        <v>#N/A</v>
      </c>
      <c r="X238" s="3" t="e">
        <f t="shared" si="6"/>
        <v>#N/A</v>
      </c>
      <c r="Y238" s="4"/>
    </row>
    <row r="239" spans="15:25" ht="12.75">
      <c r="O239" s="23"/>
      <c r="W239" s="3" t="e">
        <f t="shared" si="7"/>
        <v>#N/A</v>
      </c>
      <c r="X239" s="3" t="e">
        <f t="shared" si="6"/>
        <v>#N/A</v>
      </c>
      <c r="Y239" s="4"/>
    </row>
    <row r="240" spans="15:25" ht="12.75">
      <c r="O240" s="23"/>
      <c r="W240" s="3" t="e">
        <f t="shared" si="7"/>
        <v>#N/A</v>
      </c>
      <c r="X240" s="3" t="e">
        <f t="shared" si="6"/>
        <v>#N/A</v>
      </c>
      <c r="Y240" s="4"/>
    </row>
    <row r="241" spans="15:25" ht="12.75">
      <c r="O241" s="23"/>
      <c r="W241" s="3" t="e">
        <f t="shared" si="7"/>
        <v>#N/A</v>
      </c>
      <c r="X241" s="3" t="e">
        <f t="shared" si="6"/>
        <v>#N/A</v>
      </c>
      <c r="Y241" s="4"/>
    </row>
    <row r="242" spans="15:25" ht="12.75">
      <c r="O242" s="23"/>
      <c r="W242" s="3" t="e">
        <f t="shared" si="7"/>
        <v>#N/A</v>
      </c>
      <c r="X242" s="3" t="e">
        <f t="shared" si="6"/>
        <v>#N/A</v>
      </c>
      <c r="Y242" s="4"/>
    </row>
    <row r="243" spans="15:25" ht="12.75">
      <c r="O243" s="23"/>
      <c r="W243" s="3" t="e">
        <f t="shared" si="7"/>
        <v>#N/A</v>
      </c>
      <c r="X243" s="3" t="e">
        <f t="shared" si="6"/>
        <v>#N/A</v>
      </c>
      <c r="Y243" s="4"/>
    </row>
    <row r="244" spans="15:25" ht="12.75">
      <c r="O244" s="23"/>
      <c r="W244" s="3" t="e">
        <f t="shared" si="7"/>
        <v>#N/A</v>
      </c>
      <c r="X244" s="3" t="e">
        <f t="shared" si="6"/>
        <v>#N/A</v>
      </c>
      <c r="Y244" s="4"/>
    </row>
    <row r="245" spans="15:25" ht="12.75">
      <c r="O245" s="23"/>
      <c r="W245" s="3" t="e">
        <f t="shared" si="7"/>
        <v>#N/A</v>
      </c>
      <c r="X245" s="3" t="e">
        <f t="shared" si="6"/>
        <v>#N/A</v>
      </c>
      <c r="Y245" s="4"/>
    </row>
    <row r="246" spans="15:25" ht="12.75">
      <c r="O246" s="23"/>
      <c r="W246" s="3" t="e">
        <f t="shared" si="7"/>
        <v>#N/A</v>
      </c>
      <c r="X246" s="3" t="e">
        <f t="shared" si="6"/>
        <v>#N/A</v>
      </c>
      <c r="Y246" s="4"/>
    </row>
    <row r="247" spans="15:25" ht="12.75">
      <c r="O247" s="23"/>
      <c r="W247" s="3" t="e">
        <f t="shared" si="7"/>
        <v>#N/A</v>
      </c>
      <c r="X247" s="3" t="e">
        <f t="shared" si="6"/>
        <v>#N/A</v>
      </c>
      <c r="Y247" s="4"/>
    </row>
    <row r="248" spans="15:25" ht="12.75">
      <c r="O248" s="23"/>
      <c r="W248" s="3" t="e">
        <f t="shared" si="7"/>
        <v>#N/A</v>
      </c>
      <c r="X248" s="3" t="e">
        <f t="shared" si="6"/>
        <v>#N/A</v>
      </c>
      <c r="Y248" s="4"/>
    </row>
    <row r="249" spans="15:25" ht="12.75">
      <c r="O249" s="23"/>
      <c r="W249" s="3" t="e">
        <f t="shared" si="7"/>
        <v>#N/A</v>
      </c>
      <c r="X249" s="3" t="e">
        <f t="shared" si="6"/>
        <v>#N/A</v>
      </c>
      <c r="Y249" s="4"/>
    </row>
    <row r="250" spans="15:25" ht="12.75">
      <c r="O250" s="23"/>
      <c r="W250" s="3" t="e">
        <f t="shared" si="7"/>
        <v>#N/A</v>
      </c>
      <c r="X250" s="3" t="e">
        <f t="shared" si="6"/>
        <v>#N/A</v>
      </c>
      <c r="Y250" s="4"/>
    </row>
    <row r="251" spans="15:25" ht="12.75">
      <c r="O251" s="23"/>
      <c r="W251" s="3" t="e">
        <f t="shared" si="7"/>
        <v>#N/A</v>
      </c>
      <c r="X251" s="3" t="e">
        <f t="shared" si="6"/>
        <v>#N/A</v>
      </c>
      <c r="Y251" s="4"/>
    </row>
    <row r="252" spans="15:25" ht="12.75">
      <c r="O252" s="23"/>
      <c r="W252" s="3" t="e">
        <f t="shared" si="7"/>
        <v>#N/A</v>
      </c>
      <c r="X252" s="3" t="e">
        <f t="shared" si="6"/>
        <v>#N/A</v>
      </c>
      <c r="Y252" s="4"/>
    </row>
    <row r="253" spans="15:25" ht="12.75">
      <c r="O253" s="23"/>
      <c r="W253" s="3" t="e">
        <f t="shared" si="7"/>
        <v>#N/A</v>
      </c>
      <c r="X253" s="3" t="e">
        <f t="shared" si="6"/>
        <v>#N/A</v>
      </c>
      <c r="Y253" s="4"/>
    </row>
    <row r="254" spans="15:25" ht="12.75">
      <c r="O254" s="23"/>
      <c r="W254" s="3" t="e">
        <f t="shared" si="7"/>
        <v>#N/A</v>
      </c>
      <c r="X254" s="3" t="e">
        <f t="shared" si="6"/>
        <v>#N/A</v>
      </c>
      <c r="Y254" s="4"/>
    </row>
    <row r="255" spans="15:25" ht="12.75">
      <c r="O255" s="23"/>
      <c r="W255" s="3" t="e">
        <f t="shared" si="7"/>
        <v>#N/A</v>
      </c>
      <c r="X255" s="3" t="e">
        <f t="shared" si="6"/>
        <v>#N/A</v>
      </c>
      <c r="Y255" s="4"/>
    </row>
    <row r="256" spans="15:25" ht="12.75">
      <c r="O256" s="23"/>
      <c r="W256" s="3" t="e">
        <f t="shared" si="7"/>
        <v>#N/A</v>
      </c>
      <c r="X256" s="3" t="e">
        <f t="shared" si="6"/>
        <v>#N/A</v>
      </c>
      <c r="Y256" s="4"/>
    </row>
    <row r="257" spans="15:25" ht="12.75">
      <c r="O257" s="23"/>
      <c r="W257" s="3" t="e">
        <f t="shared" si="7"/>
        <v>#N/A</v>
      </c>
      <c r="X257" s="3" t="e">
        <f t="shared" si="6"/>
        <v>#N/A</v>
      </c>
      <c r="Y257" s="4"/>
    </row>
    <row r="258" spans="15:25" ht="12.75">
      <c r="O258" s="23"/>
      <c r="W258" s="3" t="e">
        <f t="shared" si="7"/>
        <v>#N/A</v>
      </c>
      <c r="X258" s="3" t="e">
        <f t="shared" si="6"/>
        <v>#N/A</v>
      </c>
      <c r="Y258" s="4"/>
    </row>
    <row r="259" spans="15:25" ht="12.75">
      <c r="O259" s="23"/>
      <c r="W259" s="3" t="e">
        <f t="shared" si="7"/>
        <v>#N/A</v>
      </c>
      <c r="X259" s="3" t="e">
        <f t="shared" si="6"/>
        <v>#N/A</v>
      </c>
      <c r="Y259" s="4"/>
    </row>
    <row r="260" spans="15:25" ht="12.75">
      <c r="O260" s="23"/>
      <c r="W260" s="3" t="e">
        <f t="shared" si="7"/>
        <v>#N/A</v>
      </c>
      <c r="X260" s="3" t="e">
        <f aca="true" t="shared" si="8" ref="X260:X323">P$15+S$20+2.5*(1-COS(2*PI()*(2*W260*TAN(a)+2*C$2)/I$2))</f>
        <v>#N/A</v>
      </c>
      <c r="Y260" s="4"/>
    </row>
    <row r="261" spans="15:25" ht="12.75">
      <c r="O261" s="23"/>
      <c r="W261" s="3" t="e">
        <f aca="true" t="shared" si="9" ref="W261:W324">W260+0.03</f>
        <v>#N/A</v>
      </c>
      <c r="X261" s="3" t="e">
        <f t="shared" si="8"/>
        <v>#N/A</v>
      </c>
      <c r="Y261" s="4"/>
    </row>
    <row r="262" spans="15:25" ht="12.75">
      <c r="O262" s="23"/>
      <c r="W262" s="3" t="e">
        <f t="shared" si="9"/>
        <v>#N/A</v>
      </c>
      <c r="X262" s="3" t="e">
        <f t="shared" si="8"/>
        <v>#N/A</v>
      </c>
      <c r="Y262" s="4"/>
    </row>
    <row r="263" spans="15:25" ht="12.75">
      <c r="O263" s="23"/>
      <c r="W263" s="3" t="e">
        <f t="shared" si="9"/>
        <v>#N/A</v>
      </c>
      <c r="X263" s="3" t="e">
        <f t="shared" si="8"/>
        <v>#N/A</v>
      </c>
      <c r="Y263" s="4"/>
    </row>
    <row r="264" spans="15:25" ht="12.75">
      <c r="O264" s="23"/>
      <c r="W264" s="3" t="e">
        <f t="shared" si="9"/>
        <v>#N/A</v>
      </c>
      <c r="X264" s="3" t="e">
        <f t="shared" si="8"/>
        <v>#N/A</v>
      </c>
      <c r="Y264" s="4"/>
    </row>
    <row r="265" spans="15:25" ht="12.75">
      <c r="O265" s="23"/>
      <c r="W265" s="3" t="e">
        <f t="shared" si="9"/>
        <v>#N/A</v>
      </c>
      <c r="X265" s="3" t="e">
        <f t="shared" si="8"/>
        <v>#N/A</v>
      </c>
      <c r="Y265" s="4"/>
    </row>
    <row r="266" spans="15:25" ht="12.75">
      <c r="O266" s="23"/>
      <c r="W266" s="3" t="e">
        <f t="shared" si="9"/>
        <v>#N/A</v>
      </c>
      <c r="X266" s="3" t="e">
        <f t="shared" si="8"/>
        <v>#N/A</v>
      </c>
      <c r="Y266" s="4"/>
    </row>
    <row r="267" spans="15:25" ht="12.75">
      <c r="O267" s="23"/>
      <c r="W267" s="3" t="e">
        <f t="shared" si="9"/>
        <v>#N/A</v>
      </c>
      <c r="X267" s="3" t="e">
        <f t="shared" si="8"/>
        <v>#N/A</v>
      </c>
      <c r="Y267" s="4"/>
    </row>
    <row r="268" spans="15:25" ht="12.75">
      <c r="O268" s="23"/>
      <c r="W268" s="3" t="e">
        <f t="shared" si="9"/>
        <v>#N/A</v>
      </c>
      <c r="X268" s="3" t="e">
        <f t="shared" si="8"/>
        <v>#N/A</v>
      </c>
      <c r="Y268" s="4"/>
    </row>
    <row r="269" spans="15:25" ht="12.75">
      <c r="O269" s="23"/>
      <c r="W269" s="3" t="e">
        <f t="shared" si="9"/>
        <v>#N/A</v>
      </c>
      <c r="X269" s="3" t="e">
        <f t="shared" si="8"/>
        <v>#N/A</v>
      </c>
      <c r="Y269" s="4"/>
    </row>
    <row r="270" spans="15:25" ht="12.75">
      <c r="O270" s="23"/>
      <c r="W270" s="3" t="e">
        <f t="shared" si="9"/>
        <v>#N/A</v>
      </c>
      <c r="X270" s="3" t="e">
        <f t="shared" si="8"/>
        <v>#N/A</v>
      </c>
      <c r="Y270" s="4"/>
    </row>
    <row r="271" spans="15:25" ht="12.75">
      <c r="O271" s="23"/>
      <c r="W271" s="3" t="e">
        <f t="shared" si="9"/>
        <v>#N/A</v>
      </c>
      <c r="X271" s="3" t="e">
        <f t="shared" si="8"/>
        <v>#N/A</v>
      </c>
      <c r="Y271" s="4"/>
    </row>
    <row r="272" spans="15:25" ht="12.75">
      <c r="O272" s="23"/>
      <c r="W272" s="3" t="e">
        <f t="shared" si="9"/>
        <v>#N/A</v>
      </c>
      <c r="X272" s="3" t="e">
        <f t="shared" si="8"/>
        <v>#N/A</v>
      </c>
      <c r="Y272" s="4"/>
    </row>
    <row r="273" spans="15:25" ht="12.75">
      <c r="O273" s="23"/>
      <c r="W273" s="3" t="e">
        <f t="shared" si="9"/>
        <v>#N/A</v>
      </c>
      <c r="X273" s="3" t="e">
        <f t="shared" si="8"/>
        <v>#N/A</v>
      </c>
      <c r="Y273" s="4"/>
    </row>
    <row r="274" spans="15:25" ht="12.75">
      <c r="O274" s="23"/>
      <c r="W274" s="3" t="e">
        <f t="shared" si="9"/>
        <v>#N/A</v>
      </c>
      <c r="X274" s="3" t="e">
        <f t="shared" si="8"/>
        <v>#N/A</v>
      </c>
      <c r="Y274" s="4"/>
    </row>
    <row r="275" spans="15:25" ht="12.75">
      <c r="O275" s="23"/>
      <c r="W275" s="3" t="e">
        <f t="shared" si="9"/>
        <v>#N/A</v>
      </c>
      <c r="X275" s="3" t="e">
        <f t="shared" si="8"/>
        <v>#N/A</v>
      </c>
      <c r="Y275" s="4"/>
    </row>
    <row r="276" spans="15:25" ht="12.75">
      <c r="O276" s="23"/>
      <c r="W276" s="3" t="e">
        <f t="shared" si="9"/>
        <v>#N/A</v>
      </c>
      <c r="X276" s="3" t="e">
        <f t="shared" si="8"/>
        <v>#N/A</v>
      </c>
      <c r="Y276" s="4"/>
    </row>
    <row r="277" spans="15:25" ht="12.75">
      <c r="O277" s="23"/>
      <c r="W277" s="3" t="e">
        <f t="shared" si="9"/>
        <v>#N/A</v>
      </c>
      <c r="X277" s="3" t="e">
        <f t="shared" si="8"/>
        <v>#N/A</v>
      </c>
      <c r="Y277" s="4"/>
    </row>
    <row r="278" spans="15:25" ht="12.75">
      <c r="O278" s="23"/>
      <c r="W278" s="3" t="e">
        <f t="shared" si="9"/>
        <v>#N/A</v>
      </c>
      <c r="X278" s="3" t="e">
        <f t="shared" si="8"/>
        <v>#N/A</v>
      </c>
      <c r="Y278" s="4"/>
    </row>
    <row r="279" spans="15:25" ht="12.75">
      <c r="O279" s="23"/>
      <c r="W279" s="3" t="e">
        <f t="shared" si="9"/>
        <v>#N/A</v>
      </c>
      <c r="X279" s="3" t="e">
        <f t="shared" si="8"/>
        <v>#N/A</v>
      </c>
      <c r="Y279" s="4"/>
    </row>
    <row r="280" spans="15:25" ht="12.75">
      <c r="O280" s="23"/>
      <c r="W280" s="3" t="e">
        <f t="shared" si="9"/>
        <v>#N/A</v>
      </c>
      <c r="X280" s="3" t="e">
        <f t="shared" si="8"/>
        <v>#N/A</v>
      </c>
      <c r="Y280" s="4"/>
    </row>
    <row r="281" spans="15:25" ht="12.75">
      <c r="O281" s="23"/>
      <c r="W281" s="3" t="e">
        <f t="shared" si="9"/>
        <v>#N/A</v>
      </c>
      <c r="X281" s="3" t="e">
        <f t="shared" si="8"/>
        <v>#N/A</v>
      </c>
      <c r="Y281" s="4"/>
    </row>
    <row r="282" spans="15:25" ht="12.75">
      <c r="O282" s="23"/>
      <c r="W282" s="3" t="e">
        <f t="shared" si="9"/>
        <v>#N/A</v>
      </c>
      <c r="X282" s="3" t="e">
        <f t="shared" si="8"/>
        <v>#N/A</v>
      </c>
      <c r="Y282" s="4"/>
    </row>
    <row r="283" spans="15:25" ht="12.75">
      <c r="O283" s="23"/>
      <c r="W283" s="3" t="e">
        <f t="shared" si="9"/>
        <v>#N/A</v>
      </c>
      <c r="X283" s="3" t="e">
        <f t="shared" si="8"/>
        <v>#N/A</v>
      </c>
      <c r="Y283" s="4"/>
    </row>
    <row r="284" spans="15:25" ht="12.75">
      <c r="O284" s="23"/>
      <c r="W284" s="3" t="e">
        <f t="shared" si="9"/>
        <v>#N/A</v>
      </c>
      <c r="X284" s="3" t="e">
        <f t="shared" si="8"/>
        <v>#N/A</v>
      </c>
      <c r="Y284" s="4"/>
    </row>
    <row r="285" spans="15:25" ht="12.75">
      <c r="O285" s="23"/>
      <c r="W285" s="3" t="e">
        <f t="shared" si="9"/>
        <v>#N/A</v>
      </c>
      <c r="X285" s="3" t="e">
        <f t="shared" si="8"/>
        <v>#N/A</v>
      </c>
      <c r="Y285" s="4"/>
    </row>
    <row r="286" spans="15:25" ht="12.75">
      <c r="O286" s="23"/>
      <c r="W286" s="3" t="e">
        <f t="shared" si="9"/>
        <v>#N/A</v>
      </c>
      <c r="X286" s="3" t="e">
        <f t="shared" si="8"/>
        <v>#N/A</v>
      </c>
      <c r="Y286" s="4"/>
    </row>
    <row r="287" spans="15:25" ht="12.75">
      <c r="O287" s="23"/>
      <c r="W287" s="3" t="e">
        <f t="shared" si="9"/>
        <v>#N/A</v>
      </c>
      <c r="X287" s="3" t="e">
        <f t="shared" si="8"/>
        <v>#N/A</v>
      </c>
      <c r="Y287" s="4"/>
    </row>
    <row r="288" spans="15:25" ht="12.75">
      <c r="O288" s="23"/>
      <c r="W288" s="3" t="e">
        <f t="shared" si="9"/>
        <v>#N/A</v>
      </c>
      <c r="X288" s="3" t="e">
        <f t="shared" si="8"/>
        <v>#N/A</v>
      </c>
      <c r="Y288" s="4"/>
    </row>
    <row r="289" spans="15:25" ht="12.75">
      <c r="O289" s="23"/>
      <c r="W289" s="3" t="e">
        <f t="shared" si="9"/>
        <v>#N/A</v>
      </c>
      <c r="X289" s="3" t="e">
        <f t="shared" si="8"/>
        <v>#N/A</v>
      </c>
      <c r="Y289" s="4"/>
    </row>
    <row r="290" spans="15:25" ht="12.75">
      <c r="O290" s="23"/>
      <c r="W290" s="3" t="e">
        <f t="shared" si="9"/>
        <v>#N/A</v>
      </c>
      <c r="X290" s="3" t="e">
        <f t="shared" si="8"/>
        <v>#N/A</v>
      </c>
      <c r="Y290" s="4"/>
    </row>
    <row r="291" spans="15:25" ht="12.75">
      <c r="O291" s="23"/>
      <c r="W291" s="3" t="e">
        <f t="shared" si="9"/>
        <v>#N/A</v>
      </c>
      <c r="X291" s="3" t="e">
        <f t="shared" si="8"/>
        <v>#N/A</v>
      </c>
      <c r="Y291" s="4"/>
    </row>
    <row r="292" spans="15:25" ht="12.75">
      <c r="O292" s="23"/>
      <c r="W292" s="3" t="e">
        <f t="shared" si="9"/>
        <v>#N/A</v>
      </c>
      <c r="X292" s="3" t="e">
        <f t="shared" si="8"/>
        <v>#N/A</v>
      </c>
      <c r="Y292" s="4"/>
    </row>
    <row r="293" spans="15:25" ht="12.75">
      <c r="O293" s="23"/>
      <c r="W293" s="3" t="e">
        <f t="shared" si="9"/>
        <v>#N/A</v>
      </c>
      <c r="X293" s="3" t="e">
        <f t="shared" si="8"/>
        <v>#N/A</v>
      </c>
      <c r="Y293" s="4"/>
    </row>
    <row r="294" spans="15:25" ht="12.75">
      <c r="O294" s="23"/>
      <c r="W294" s="3" t="e">
        <f t="shared" si="9"/>
        <v>#N/A</v>
      </c>
      <c r="X294" s="3" t="e">
        <f t="shared" si="8"/>
        <v>#N/A</v>
      </c>
      <c r="Y294" s="4"/>
    </row>
    <row r="295" spans="15:25" ht="12.75">
      <c r="O295" s="23"/>
      <c r="W295" s="3" t="e">
        <f t="shared" si="9"/>
        <v>#N/A</v>
      </c>
      <c r="X295" s="3" t="e">
        <f t="shared" si="8"/>
        <v>#N/A</v>
      </c>
      <c r="Y295" s="4"/>
    </row>
    <row r="296" spans="15:25" ht="12.75">
      <c r="O296" s="23"/>
      <c r="W296" s="3" t="e">
        <f t="shared" si="9"/>
        <v>#N/A</v>
      </c>
      <c r="X296" s="3" t="e">
        <f t="shared" si="8"/>
        <v>#N/A</v>
      </c>
      <c r="Y296" s="4"/>
    </row>
    <row r="297" spans="15:25" ht="12.75">
      <c r="O297" s="23"/>
      <c r="W297" s="3" t="e">
        <f t="shared" si="9"/>
        <v>#N/A</v>
      </c>
      <c r="X297" s="3" t="e">
        <f t="shared" si="8"/>
        <v>#N/A</v>
      </c>
      <c r="Y297" s="4"/>
    </row>
    <row r="298" spans="15:25" ht="12.75">
      <c r="O298" s="23"/>
      <c r="W298" s="3" t="e">
        <f t="shared" si="9"/>
        <v>#N/A</v>
      </c>
      <c r="X298" s="3" t="e">
        <f t="shared" si="8"/>
        <v>#N/A</v>
      </c>
      <c r="Y298" s="4"/>
    </row>
    <row r="299" spans="15:25" ht="12.75">
      <c r="O299" s="23"/>
      <c r="W299" s="3" t="e">
        <f t="shared" si="9"/>
        <v>#N/A</v>
      </c>
      <c r="X299" s="3" t="e">
        <f t="shared" si="8"/>
        <v>#N/A</v>
      </c>
      <c r="Y299" s="4"/>
    </row>
    <row r="300" spans="15:25" ht="12.75">
      <c r="O300" s="23"/>
      <c r="W300" s="3" t="e">
        <f t="shared" si="9"/>
        <v>#N/A</v>
      </c>
      <c r="X300" s="3" t="e">
        <f t="shared" si="8"/>
        <v>#N/A</v>
      </c>
      <c r="Y300" s="4"/>
    </row>
    <row r="301" spans="15:25" ht="12.75">
      <c r="O301" s="23"/>
      <c r="W301" s="3" t="e">
        <f t="shared" si="9"/>
        <v>#N/A</v>
      </c>
      <c r="X301" s="3" t="e">
        <f t="shared" si="8"/>
        <v>#N/A</v>
      </c>
      <c r="Y301" s="4"/>
    </row>
    <row r="302" spans="15:25" ht="12.75">
      <c r="O302" s="23"/>
      <c r="W302" s="3" t="e">
        <f t="shared" si="9"/>
        <v>#N/A</v>
      </c>
      <c r="X302" s="3" t="e">
        <f t="shared" si="8"/>
        <v>#N/A</v>
      </c>
      <c r="Y302" s="4"/>
    </row>
    <row r="303" spans="15:25" ht="12.75">
      <c r="O303" s="23"/>
      <c r="W303" s="3" t="e">
        <f t="shared" si="9"/>
        <v>#N/A</v>
      </c>
      <c r="X303" s="3" t="e">
        <f t="shared" si="8"/>
        <v>#N/A</v>
      </c>
      <c r="Y303" s="4"/>
    </row>
    <row r="304" spans="15:25" ht="12.75">
      <c r="O304" s="23"/>
      <c r="W304" s="3" t="e">
        <f t="shared" si="9"/>
        <v>#N/A</v>
      </c>
      <c r="X304" s="3" t="e">
        <f t="shared" si="8"/>
        <v>#N/A</v>
      </c>
      <c r="Y304" s="4"/>
    </row>
    <row r="305" spans="15:25" ht="12.75">
      <c r="O305" s="23"/>
      <c r="W305" s="3" t="e">
        <f t="shared" si="9"/>
        <v>#N/A</v>
      </c>
      <c r="X305" s="3" t="e">
        <f t="shared" si="8"/>
        <v>#N/A</v>
      </c>
      <c r="Y305" s="4"/>
    </row>
    <row r="306" spans="15:25" ht="12.75">
      <c r="O306" s="23"/>
      <c r="W306" s="3" t="e">
        <f t="shared" si="9"/>
        <v>#N/A</v>
      </c>
      <c r="X306" s="3" t="e">
        <f t="shared" si="8"/>
        <v>#N/A</v>
      </c>
      <c r="Y306" s="4"/>
    </row>
    <row r="307" spans="15:25" ht="12.75">
      <c r="O307" s="23"/>
      <c r="W307" s="3" t="e">
        <f t="shared" si="9"/>
        <v>#N/A</v>
      </c>
      <c r="X307" s="3" t="e">
        <f t="shared" si="8"/>
        <v>#N/A</v>
      </c>
      <c r="Y307" s="4"/>
    </row>
    <row r="308" spans="15:25" ht="12.75">
      <c r="O308" s="23"/>
      <c r="W308" s="3" t="e">
        <f t="shared" si="9"/>
        <v>#N/A</v>
      </c>
      <c r="X308" s="3" t="e">
        <f t="shared" si="8"/>
        <v>#N/A</v>
      </c>
      <c r="Y308" s="4"/>
    </row>
    <row r="309" spans="15:25" ht="12.75">
      <c r="O309" s="23"/>
      <c r="W309" s="3" t="e">
        <f t="shared" si="9"/>
        <v>#N/A</v>
      </c>
      <c r="X309" s="3" t="e">
        <f t="shared" si="8"/>
        <v>#N/A</v>
      </c>
      <c r="Y309" s="4"/>
    </row>
    <row r="310" spans="15:25" ht="12.75">
      <c r="O310" s="23"/>
      <c r="W310" s="3" t="e">
        <f t="shared" si="9"/>
        <v>#N/A</v>
      </c>
      <c r="X310" s="3" t="e">
        <f t="shared" si="8"/>
        <v>#N/A</v>
      </c>
      <c r="Y310" s="4"/>
    </row>
    <row r="311" spans="15:25" ht="12.75">
      <c r="O311" s="23"/>
      <c r="W311" s="3" t="e">
        <f t="shared" si="9"/>
        <v>#N/A</v>
      </c>
      <c r="X311" s="3" t="e">
        <f t="shared" si="8"/>
        <v>#N/A</v>
      </c>
      <c r="Y311" s="4"/>
    </row>
    <row r="312" spans="15:25" ht="12.75">
      <c r="O312" s="23"/>
      <c r="W312" s="3" t="e">
        <f t="shared" si="9"/>
        <v>#N/A</v>
      </c>
      <c r="X312" s="3" t="e">
        <f t="shared" si="8"/>
        <v>#N/A</v>
      </c>
      <c r="Y312" s="4"/>
    </row>
    <row r="313" spans="15:25" ht="12.75">
      <c r="O313" s="23"/>
      <c r="W313" s="3" t="e">
        <f t="shared" si="9"/>
        <v>#N/A</v>
      </c>
      <c r="X313" s="3" t="e">
        <f t="shared" si="8"/>
        <v>#N/A</v>
      </c>
      <c r="Y313" s="4"/>
    </row>
    <row r="314" spans="15:25" ht="12.75">
      <c r="O314" s="23"/>
      <c r="W314" s="3" t="e">
        <f t="shared" si="9"/>
        <v>#N/A</v>
      </c>
      <c r="X314" s="3" t="e">
        <f t="shared" si="8"/>
        <v>#N/A</v>
      </c>
      <c r="Y314" s="4"/>
    </row>
    <row r="315" spans="15:25" ht="12.75">
      <c r="O315" s="23"/>
      <c r="W315" s="3" t="e">
        <f t="shared" si="9"/>
        <v>#N/A</v>
      </c>
      <c r="X315" s="3" t="e">
        <f t="shared" si="8"/>
        <v>#N/A</v>
      </c>
      <c r="Y315" s="4"/>
    </row>
    <row r="316" spans="15:25" ht="12.75">
      <c r="O316" s="23"/>
      <c r="W316" s="3" t="e">
        <f t="shared" si="9"/>
        <v>#N/A</v>
      </c>
      <c r="X316" s="3" t="e">
        <f t="shared" si="8"/>
        <v>#N/A</v>
      </c>
      <c r="Y316" s="4"/>
    </row>
    <row r="317" spans="15:25" ht="12.75">
      <c r="O317" s="23"/>
      <c r="W317" s="3" t="e">
        <f t="shared" si="9"/>
        <v>#N/A</v>
      </c>
      <c r="X317" s="3" t="e">
        <f t="shared" si="8"/>
        <v>#N/A</v>
      </c>
      <c r="Y317" s="4"/>
    </row>
    <row r="318" spans="15:25" ht="12.75">
      <c r="O318" s="23"/>
      <c r="W318" s="3" t="e">
        <f t="shared" si="9"/>
        <v>#N/A</v>
      </c>
      <c r="X318" s="3" t="e">
        <f t="shared" si="8"/>
        <v>#N/A</v>
      </c>
      <c r="Y318" s="4"/>
    </row>
    <row r="319" spans="15:25" ht="12.75">
      <c r="O319" s="23"/>
      <c r="W319" s="3" t="e">
        <f t="shared" si="9"/>
        <v>#N/A</v>
      </c>
      <c r="X319" s="3" t="e">
        <f t="shared" si="8"/>
        <v>#N/A</v>
      </c>
      <c r="Y319" s="4"/>
    </row>
    <row r="320" spans="15:25" ht="12.75">
      <c r="O320" s="23"/>
      <c r="W320" s="3" t="e">
        <f t="shared" si="9"/>
        <v>#N/A</v>
      </c>
      <c r="X320" s="3" t="e">
        <f t="shared" si="8"/>
        <v>#N/A</v>
      </c>
      <c r="Y320" s="4"/>
    </row>
    <row r="321" spans="15:25" ht="12.75">
      <c r="O321" s="23"/>
      <c r="W321" s="3" t="e">
        <f t="shared" si="9"/>
        <v>#N/A</v>
      </c>
      <c r="X321" s="3" t="e">
        <f t="shared" si="8"/>
        <v>#N/A</v>
      </c>
      <c r="Y321" s="4"/>
    </row>
    <row r="322" spans="15:25" ht="12.75">
      <c r="O322" s="23"/>
      <c r="W322" s="3" t="e">
        <f t="shared" si="9"/>
        <v>#N/A</v>
      </c>
      <c r="X322" s="3" t="e">
        <f t="shared" si="8"/>
        <v>#N/A</v>
      </c>
      <c r="Y322" s="4"/>
    </row>
    <row r="323" spans="15:25" ht="12.75">
      <c r="O323" s="23"/>
      <c r="W323" s="3" t="e">
        <f t="shared" si="9"/>
        <v>#N/A</v>
      </c>
      <c r="X323" s="3" t="e">
        <f t="shared" si="8"/>
        <v>#N/A</v>
      </c>
      <c r="Y323" s="4"/>
    </row>
    <row r="324" spans="15:25" ht="12.75">
      <c r="O324" s="23"/>
      <c r="W324" s="3" t="e">
        <f t="shared" si="9"/>
        <v>#N/A</v>
      </c>
      <c r="X324" s="3" t="e">
        <f aca="true" t="shared" si="10" ref="X324:X353">P$15+S$20+2.5*(1-COS(2*PI()*(2*W324*TAN(a)+2*C$2)/I$2))</f>
        <v>#N/A</v>
      </c>
      <c r="Y324" s="4"/>
    </row>
    <row r="325" spans="15:25" ht="12.75">
      <c r="O325" s="23"/>
      <c r="W325" s="3" t="e">
        <f aca="true" t="shared" si="11" ref="W325:W353">W324+0.03</f>
        <v>#N/A</v>
      </c>
      <c r="X325" s="3" t="e">
        <f t="shared" si="10"/>
        <v>#N/A</v>
      </c>
      <c r="Y325" s="4"/>
    </row>
    <row r="326" spans="15:25" ht="12.75">
      <c r="O326" s="23"/>
      <c r="W326" s="3" t="e">
        <f t="shared" si="11"/>
        <v>#N/A</v>
      </c>
      <c r="X326" s="3" t="e">
        <f t="shared" si="10"/>
        <v>#N/A</v>
      </c>
      <c r="Y326" s="4"/>
    </row>
    <row r="327" spans="15:25" ht="12.75">
      <c r="O327" s="23"/>
      <c r="W327" s="3" t="e">
        <f t="shared" si="11"/>
        <v>#N/A</v>
      </c>
      <c r="X327" s="3" t="e">
        <f t="shared" si="10"/>
        <v>#N/A</v>
      </c>
      <c r="Y327" s="4"/>
    </row>
    <row r="328" spans="15:25" ht="12.75">
      <c r="O328" s="23"/>
      <c r="W328" s="3" t="e">
        <f t="shared" si="11"/>
        <v>#N/A</v>
      </c>
      <c r="X328" s="3" t="e">
        <f t="shared" si="10"/>
        <v>#N/A</v>
      </c>
      <c r="Y328" s="4"/>
    </row>
    <row r="329" spans="15:25" ht="12.75">
      <c r="O329" s="23"/>
      <c r="W329" s="3" t="e">
        <f t="shared" si="11"/>
        <v>#N/A</v>
      </c>
      <c r="X329" s="3" t="e">
        <f t="shared" si="10"/>
        <v>#N/A</v>
      </c>
      <c r="Y329" s="4"/>
    </row>
    <row r="330" spans="15:25" ht="12.75">
      <c r="O330" s="23"/>
      <c r="W330" s="3" t="e">
        <f t="shared" si="11"/>
        <v>#N/A</v>
      </c>
      <c r="X330" s="3" t="e">
        <f t="shared" si="10"/>
        <v>#N/A</v>
      </c>
      <c r="Y330" s="4"/>
    </row>
    <row r="331" spans="15:25" ht="12.75">
      <c r="O331" s="23"/>
      <c r="W331" s="3" t="e">
        <f t="shared" si="11"/>
        <v>#N/A</v>
      </c>
      <c r="X331" s="3" t="e">
        <f t="shared" si="10"/>
        <v>#N/A</v>
      </c>
      <c r="Y331" s="4"/>
    </row>
    <row r="332" spans="15:25" ht="12.75">
      <c r="O332" s="23"/>
      <c r="W332" s="3" t="e">
        <f t="shared" si="11"/>
        <v>#N/A</v>
      </c>
      <c r="X332" s="3" t="e">
        <f t="shared" si="10"/>
        <v>#N/A</v>
      </c>
      <c r="Y332" s="4"/>
    </row>
    <row r="333" spans="15:25" ht="12.75">
      <c r="O333" s="23"/>
      <c r="W333" s="3" t="e">
        <f t="shared" si="11"/>
        <v>#N/A</v>
      </c>
      <c r="X333" s="3" t="e">
        <f t="shared" si="10"/>
        <v>#N/A</v>
      </c>
      <c r="Y333" s="4"/>
    </row>
    <row r="334" spans="15:25" ht="12.75">
      <c r="O334" s="23"/>
      <c r="W334" s="3" t="e">
        <f t="shared" si="11"/>
        <v>#N/A</v>
      </c>
      <c r="X334" s="3" t="e">
        <f t="shared" si="10"/>
        <v>#N/A</v>
      </c>
      <c r="Y334" s="4"/>
    </row>
    <row r="335" spans="15:25" ht="12.75">
      <c r="O335" s="23"/>
      <c r="W335" s="3" t="e">
        <f t="shared" si="11"/>
        <v>#N/A</v>
      </c>
      <c r="X335" s="3" t="e">
        <f t="shared" si="10"/>
        <v>#N/A</v>
      </c>
      <c r="Y335" s="4"/>
    </row>
    <row r="336" spans="15:25" ht="12.75">
      <c r="O336" s="23"/>
      <c r="W336" s="3" t="e">
        <f t="shared" si="11"/>
        <v>#N/A</v>
      </c>
      <c r="X336" s="3" t="e">
        <f t="shared" si="10"/>
        <v>#N/A</v>
      </c>
      <c r="Y336" s="4"/>
    </row>
    <row r="337" spans="15:25" ht="12.75">
      <c r="O337" s="23"/>
      <c r="W337" s="3" t="e">
        <f t="shared" si="11"/>
        <v>#N/A</v>
      </c>
      <c r="X337" s="3" t="e">
        <f t="shared" si="10"/>
        <v>#N/A</v>
      </c>
      <c r="Y337" s="4"/>
    </row>
    <row r="338" spans="15:25" ht="12.75">
      <c r="O338" s="23"/>
      <c r="W338" s="3" t="e">
        <f t="shared" si="11"/>
        <v>#N/A</v>
      </c>
      <c r="X338" s="3" t="e">
        <f t="shared" si="10"/>
        <v>#N/A</v>
      </c>
      <c r="Y338" s="4"/>
    </row>
    <row r="339" spans="15:25" ht="12.75">
      <c r="O339" s="23"/>
      <c r="W339" s="3" t="e">
        <f t="shared" si="11"/>
        <v>#N/A</v>
      </c>
      <c r="X339" s="3" t="e">
        <f t="shared" si="10"/>
        <v>#N/A</v>
      </c>
      <c r="Y339" s="4"/>
    </row>
    <row r="340" spans="15:25" ht="12.75">
      <c r="O340" s="23"/>
      <c r="W340" s="3" t="e">
        <f t="shared" si="11"/>
        <v>#N/A</v>
      </c>
      <c r="X340" s="3" t="e">
        <f t="shared" si="10"/>
        <v>#N/A</v>
      </c>
      <c r="Y340" s="4"/>
    </row>
    <row r="341" spans="15:25" ht="12.75">
      <c r="O341" s="23"/>
      <c r="W341" s="3" t="e">
        <f t="shared" si="11"/>
        <v>#N/A</v>
      </c>
      <c r="X341" s="3" t="e">
        <f t="shared" si="10"/>
        <v>#N/A</v>
      </c>
      <c r="Y341" s="4"/>
    </row>
    <row r="342" spans="15:25" ht="12.75">
      <c r="O342" s="23"/>
      <c r="W342" s="3" t="e">
        <f t="shared" si="11"/>
        <v>#N/A</v>
      </c>
      <c r="X342" s="3" t="e">
        <f t="shared" si="10"/>
        <v>#N/A</v>
      </c>
      <c r="Y342" s="4"/>
    </row>
    <row r="343" spans="15:25" ht="12.75">
      <c r="O343" s="23"/>
      <c r="W343" s="3" t="e">
        <f t="shared" si="11"/>
        <v>#N/A</v>
      </c>
      <c r="X343" s="3" t="e">
        <f t="shared" si="10"/>
        <v>#N/A</v>
      </c>
      <c r="Y343" s="4"/>
    </row>
    <row r="344" spans="15:25" ht="12.75">
      <c r="O344" s="23"/>
      <c r="W344" s="3" t="e">
        <f t="shared" si="11"/>
        <v>#N/A</v>
      </c>
      <c r="X344" s="3" t="e">
        <f t="shared" si="10"/>
        <v>#N/A</v>
      </c>
      <c r="Y344" s="4"/>
    </row>
    <row r="345" spans="15:25" ht="12.75">
      <c r="O345" s="23"/>
      <c r="W345" s="3" t="e">
        <f t="shared" si="11"/>
        <v>#N/A</v>
      </c>
      <c r="X345" s="3" t="e">
        <f t="shared" si="10"/>
        <v>#N/A</v>
      </c>
      <c r="Y345" s="4"/>
    </row>
    <row r="346" spans="15:25" ht="12.75">
      <c r="O346" s="23"/>
      <c r="W346" s="3" t="e">
        <f t="shared" si="11"/>
        <v>#N/A</v>
      </c>
      <c r="X346" s="3" t="e">
        <f t="shared" si="10"/>
        <v>#N/A</v>
      </c>
      <c r="Y346" s="4"/>
    </row>
    <row r="347" spans="15:25" ht="12.75">
      <c r="O347" s="23"/>
      <c r="W347" s="3" t="e">
        <f t="shared" si="11"/>
        <v>#N/A</v>
      </c>
      <c r="X347" s="3" t="e">
        <f t="shared" si="10"/>
        <v>#N/A</v>
      </c>
      <c r="Y347" s="4"/>
    </row>
    <row r="348" spans="15:25" ht="12.75">
      <c r="O348" s="23"/>
      <c r="W348" s="3" t="e">
        <f t="shared" si="11"/>
        <v>#N/A</v>
      </c>
      <c r="X348" s="3" t="e">
        <f t="shared" si="10"/>
        <v>#N/A</v>
      </c>
      <c r="Y348" s="4"/>
    </row>
    <row r="349" spans="15:25" ht="12.75">
      <c r="O349" s="23"/>
      <c r="W349" s="3" t="e">
        <f t="shared" si="11"/>
        <v>#N/A</v>
      </c>
      <c r="X349" s="3" t="e">
        <f t="shared" si="10"/>
        <v>#N/A</v>
      </c>
      <c r="Y349" s="4"/>
    </row>
    <row r="350" spans="15:25" ht="12.75">
      <c r="O350" s="23"/>
      <c r="W350" s="3" t="e">
        <f t="shared" si="11"/>
        <v>#N/A</v>
      </c>
      <c r="X350" s="3" t="e">
        <f t="shared" si="10"/>
        <v>#N/A</v>
      </c>
      <c r="Y350" s="4"/>
    </row>
    <row r="351" spans="15:25" ht="12.75">
      <c r="O351" s="23"/>
      <c r="W351" s="3" t="e">
        <f t="shared" si="11"/>
        <v>#N/A</v>
      </c>
      <c r="X351" s="3" t="e">
        <f t="shared" si="10"/>
        <v>#N/A</v>
      </c>
      <c r="Y351" s="4"/>
    </row>
    <row r="352" spans="15:25" ht="12.75">
      <c r="O352" s="23"/>
      <c r="W352" s="3" t="e">
        <f t="shared" si="11"/>
        <v>#N/A</v>
      </c>
      <c r="X352" s="3" t="e">
        <f t="shared" si="10"/>
        <v>#N/A</v>
      </c>
      <c r="Y352" s="4"/>
    </row>
    <row r="353" spans="15:25" ht="12.75">
      <c r="O353" s="23"/>
      <c r="W353" s="3" t="e">
        <f t="shared" si="11"/>
        <v>#N/A</v>
      </c>
      <c r="X353" s="3" t="e">
        <f t="shared" si="10"/>
        <v>#N/A</v>
      </c>
      <c r="Y353" s="4"/>
    </row>
  </sheetData>
  <mergeCells count="7">
    <mergeCell ref="F30:K32"/>
    <mergeCell ref="B3:C3"/>
    <mergeCell ref="J1:K1"/>
    <mergeCell ref="B1:C1"/>
    <mergeCell ref="D1:E1"/>
    <mergeCell ref="F1:G1"/>
    <mergeCell ref="H1:I1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TP optique FJ</dc:title>
  <dc:subject/>
  <dc:creator>Microsoft Corporation</dc:creator>
  <cp:keywords/>
  <dc:description/>
  <cp:lastModifiedBy>François</cp:lastModifiedBy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